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Harriers Website\reports\23\"/>
    </mc:Choice>
  </mc:AlternateContent>
  <xr:revisionPtr revIDLastSave="0" documentId="8_{CC6AF001-9807-4F8A-89E4-DD8C75099A4C}" xr6:coauthVersionLast="47" xr6:coauthVersionMax="47" xr10:uidLastSave="{00000000-0000-0000-0000-000000000000}"/>
  <bookViews>
    <workbookView xWindow="5115" yWindow="1260" windowWidth="22230" windowHeight="13575" tabRatio="784" activeTab="2" xr2:uid="{00000000-000D-0000-FFFF-FFFF00000000}"/>
  </bookViews>
  <sheets>
    <sheet name="Age Group" sheetId="43" r:id="rId1"/>
    <sheet name="Entries" sheetId="1" r:id="rId2"/>
    <sheet name="Premier Division Score" sheetId="37" r:id="rId3"/>
    <sheet name="Division 1 Score" sheetId="49" r:id="rId4"/>
    <sheet name="Division 2 Score" sheetId="50" r:id="rId5"/>
    <sheet name="Sheet1" sheetId="51" r:id="rId6"/>
  </sheets>
  <definedNames>
    <definedName name="_xlnm._FilterDatabase" localSheetId="1" hidden="1">Entries!$A$1:$K$596</definedName>
    <definedName name="age_cats">'Age Group'!$A$1:$A$6</definedName>
    <definedName name="_xlnm.Print_Area" localSheetId="2">'Premier Division Score'!$A$1:$AA$521</definedName>
    <definedName name="_xlnm.Print_Titles" localSheetId="1">Entries!$1:$1</definedName>
    <definedName name="_xlnm.Print_Titles" localSheetId="2">'Premier Division Score'!$1:$1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91" i="37" l="1"/>
  <c r="R391" i="37"/>
  <c r="Q391" i="37"/>
  <c r="S390" i="37"/>
  <c r="R390" i="37"/>
  <c r="Q390" i="37"/>
  <c r="S389" i="37"/>
  <c r="R389" i="37"/>
  <c r="Q389" i="37"/>
  <c r="G238" i="50" l="1"/>
  <c r="G237" i="50"/>
  <c r="G236" i="50"/>
  <c r="G235" i="50"/>
  <c r="G234" i="50"/>
  <c r="G233" i="50"/>
  <c r="G232" i="50"/>
  <c r="G231" i="50"/>
  <c r="F238" i="50"/>
  <c r="F237" i="50"/>
  <c r="F236" i="50"/>
  <c r="F235" i="50"/>
  <c r="F234" i="50"/>
  <c r="F233" i="50"/>
  <c r="F232" i="50"/>
  <c r="F231" i="50"/>
  <c r="E238" i="50"/>
  <c r="E237" i="50"/>
  <c r="E236" i="50"/>
  <c r="E235" i="50"/>
  <c r="E234" i="50"/>
  <c r="E233" i="50"/>
  <c r="E232" i="50"/>
  <c r="E231" i="50"/>
  <c r="G44" i="37" l="1"/>
  <c r="F44" i="37"/>
  <c r="E44" i="37"/>
  <c r="G43" i="37"/>
  <c r="F43" i="37"/>
  <c r="E43" i="37"/>
  <c r="G42" i="37"/>
  <c r="F42" i="37"/>
  <c r="E42" i="37"/>
  <c r="K149" i="1"/>
  <c r="K148" i="1"/>
  <c r="S334" i="50" l="1"/>
  <c r="R334" i="50"/>
  <c r="V334" i="50" s="1"/>
  <c r="Q334" i="50"/>
  <c r="P334" i="50"/>
  <c r="S333" i="50"/>
  <c r="R333" i="50"/>
  <c r="U333" i="50" s="1"/>
  <c r="Q333" i="50"/>
  <c r="P333" i="50"/>
  <c r="S332" i="50"/>
  <c r="R332" i="50"/>
  <c r="V332" i="50" s="1"/>
  <c r="Q332" i="50"/>
  <c r="P332" i="50"/>
  <c r="S331" i="50"/>
  <c r="R331" i="50"/>
  <c r="U331" i="50" s="1"/>
  <c r="Q331" i="50"/>
  <c r="P331" i="50"/>
  <c r="S330" i="50"/>
  <c r="R330" i="50"/>
  <c r="V330" i="50" s="1"/>
  <c r="Q330" i="50"/>
  <c r="P330" i="50"/>
  <c r="S329" i="50"/>
  <c r="R329" i="50"/>
  <c r="U329" i="50" s="1"/>
  <c r="Q329" i="50"/>
  <c r="P329" i="50"/>
  <c r="S328" i="50"/>
  <c r="R328" i="50"/>
  <c r="V328" i="50" s="1"/>
  <c r="Q328" i="50"/>
  <c r="S327" i="50"/>
  <c r="R327" i="50"/>
  <c r="Q327" i="50"/>
  <c r="U334" i="50"/>
  <c r="G174" i="50"/>
  <c r="F174" i="50"/>
  <c r="E174" i="50"/>
  <c r="G173" i="50"/>
  <c r="F173" i="50"/>
  <c r="E173" i="50"/>
  <c r="G172" i="50"/>
  <c r="F172" i="50"/>
  <c r="E172" i="50"/>
  <c r="J238" i="50"/>
  <c r="I238" i="50"/>
  <c r="H238" i="50"/>
  <c r="J237" i="50"/>
  <c r="I237" i="50"/>
  <c r="H237" i="50"/>
  <c r="J236" i="50"/>
  <c r="I236" i="50"/>
  <c r="H236" i="50"/>
  <c r="J235" i="50"/>
  <c r="I235" i="50"/>
  <c r="H235" i="50"/>
  <c r="J234" i="50"/>
  <c r="I234" i="50"/>
  <c r="H234" i="50"/>
  <c r="J233" i="50"/>
  <c r="I233" i="50"/>
  <c r="H233" i="50"/>
  <c r="J232" i="50"/>
  <c r="I232" i="50"/>
  <c r="H232" i="50"/>
  <c r="J231" i="50"/>
  <c r="I231" i="50"/>
  <c r="H231" i="50"/>
  <c r="U330" i="50" l="1"/>
  <c r="T329" i="50"/>
  <c r="T333" i="50"/>
  <c r="V329" i="50"/>
  <c r="U332" i="50"/>
  <c r="V333" i="50"/>
  <c r="U328" i="50"/>
  <c r="T331" i="50"/>
  <c r="V331" i="50"/>
  <c r="T328" i="50"/>
  <c r="T330" i="50"/>
  <c r="T332" i="50"/>
  <c r="T334" i="50"/>
  <c r="R433" i="50"/>
  <c r="R434" i="50"/>
  <c r="R435" i="50"/>
  <c r="R436" i="50"/>
  <c r="R424" i="50"/>
  <c r="R425" i="50"/>
  <c r="R426" i="50"/>
  <c r="R427" i="50"/>
  <c r="R415" i="50"/>
  <c r="R416" i="50"/>
  <c r="R417" i="50"/>
  <c r="R418" i="50"/>
  <c r="R406" i="50"/>
  <c r="R407" i="50"/>
  <c r="R408" i="50"/>
  <c r="R409" i="50"/>
  <c r="R397" i="50"/>
  <c r="R398" i="50"/>
  <c r="R399" i="50"/>
  <c r="R400" i="50"/>
  <c r="R388" i="50"/>
  <c r="R389" i="50"/>
  <c r="R390" i="50"/>
  <c r="R391" i="50"/>
  <c r="R379" i="50"/>
  <c r="R380" i="50"/>
  <c r="R381" i="50"/>
  <c r="R382" i="50"/>
  <c r="R373" i="50"/>
  <c r="R372" i="50"/>
  <c r="R371" i="50"/>
  <c r="R370" i="50"/>
  <c r="R369" i="50"/>
  <c r="R361" i="50"/>
  <c r="R362" i="50"/>
  <c r="R363" i="50"/>
  <c r="R364" i="50"/>
  <c r="R352" i="50"/>
  <c r="R353" i="50"/>
  <c r="R354" i="50"/>
  <c r="R355" i="50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D44" i="37" s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D43" i="37" s="1"/>
  <c r="K110" i="1"/>
  <c r="K111" i="1"/>
  <c r="K112" i="1"/>
  <c r="K113" i="1"/>
  <c r="P391" i="37" s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50" i="1"/>
  <c r="K151" i="1"/>
  <c r="P389" i="37" s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P328" i="50" s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P327" i="50" s="1"/>
  <c r="K764" i="1"/>
  <c r="K765" i="1"/>
  <c r="K766" i="1"/>
  <c r="P369" i="50" s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D172" i="50" s="1"/>
  <c r="K832" i="1"/>
  <c r="D174" i="50" s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S435" i="50"/>
  <c r="Q435" i="50"/>
  <c r="P435" i="50"/>
  <c r="S434" i="50"/>
  <c r="Q434" i="50"/>
  <c r="P434" i="50"/>
  <c r="S433" i="50"/>
  <c r="Q433" i="50"/>
  <c r="P433" i="50"/>
  <c r="S432" i="50"/>
  <c r="R432" i="50"/>
  <c r="Q432" i="50"/>
  <c r="P432" i="50"/>
  <c r="S426" i="50"/>
  <c r="Q426" i="50"/>
  <c r="P426" i="50"/>
  <c r="S425" i="50"/>
  <c r="Q425" i="50"/>
  <c r="P425" i="50"/>
  <c r="S424" i="50"/>
  <c r="Q424" i="50"/>
  <c r="P424" i="50"/>
  <c r="S423" i="50"/>
  <c r="R423" i="50"/>
  <c r="Q423" i="50"/>
  <c r="P423" i="50"/>
  <c r="S417" i="50"/>
  <c r="Q417" i="50"/>
  <c r="P417" i="50"/>
  <c r="S416" i="50"/>
  <c r="Q416" i="50"/>
  <c r="P416" i="50"/>
  <c r="S415" i="50"/>
  <c r="Q415" i="50"/>
  <c r="P415" i="50"/>
  <c r="S414" i="50"/>
  <c r="R414" i="50"/>
  <c r="Q414" i="50"/>
  <c r="P414" i="50"/>
  <c r="S408" i="50"/>
  <c r="Q408" i="50"/>
  <c r="P408" i="50"/>
  <c r="S407" i="50"/>
  <c r="Q407" i="50"/>
  <c r="P407" i="50"/>
  <c r="S406" i="50"/>
  <c r="Q406" i="50"/>
  <c r="P406" i="50"/>
  <c r="S405" i="50"/>
  <c r="R405" i="50"/>
  <c r="Q405" i="50"/>
  <c r="P405" i="50"/>
  <c r="S399" i="50"/>
  <c r="Q399" i="50"/>
  <c r="P399" i="50"/>
  <c r="S398" i="50"/>
  <c r="Q398" i="50"/>
  <c r="P398" i="50"/>
  <c r="S397" i="50"/>
  <c r="Q397" i="50"/>
  <c r="P397" i="50"/>
  <c r="S396" i="50"/>
  <c r="R396" i="50"/>
  <c r="Q396" i="50"/>
  <c r="P396" i="50"/>
  <c r="S390" i="50"/>
  <c r="Q390" i="50"/>
  <c r="P390" i="50"/>
  <c r="S389" i="50"/>
  <c r="Q389" i="50"/>
  <c r="P389" i="50"/>
  <c r="S388" i="50"/>
  <c r="Q388" i="50"/>
  <c r="P388" i="50"/>
  <c r="S387" i="50"/>
  <c r="R387" i="50"/>
  <c r="Q387" i="50"/>
  <c r="P387" i="50"/>
  <c r="S381" i="50"/>
  <c r="Q381" i="50"/>
  <c r="P381" i="50"/>
  <c r="S380" i="50"/>
  <c r="Q380" i="50"/>
  <c r="P380" i="50"/>
  <c r="S379" i="50"/>
  <c r="Q379" i="50"/>
  <c r="P379" i="50"/>
  <c r="S378" i="50"/>
  <c r="R378" i="50"/>
  <c r="Q378" i="50"/>
  <c r="P378" i="50"/>
  <c r="S372" i="50"/>
  <c r="Q372" i="50"/>
  <c r="P372" i="50"/>
  <c r="S371" i="50"/>
  <c r="Q371" i="50"/>
  <c r="P371" i="50"/>
  <c r="S370" i="50"/>
  <c r="Q370" i="50"/>
  <c r="P370" i="50"/>
  <c r="S369" i="50"/>
  <c r="Q369" i="50"/>
  <c r="S363" i="50"/>
  <c r="Q363" i="50"/>
  <c r="P363" i="50"/>
  <c r="S362" i="50"/>
  <c r="Q362" i="50"/>
  <c r="P362" i="50"/>
  <c r="S361" i="50"/>
  <c r="Q361" i="50"/>
  <c r="P361" i="50"/>
  <c r="S360" i="50"/>
  <c r="R360" i="50"/>
  <c r="Q360" i="50"/>
  <c r="P360" i="50"/>
  <c r="S354" i="50"/>
  <c r="Q354" i="50"/>
  <c r="P354" i="50"/>
  <c r="S353" i="50"/>
  <c r="Q353" i="50"/>
  <c r="P353" i="50"/>
  <c r="S352" i="50"/>
  <c r="Q352" i="50"/>
  <c r="P352" i="50"/>
  <c r="S351" i="50"/>
  <c r="R351" i="50"/>
  <c r="Q351" i="50"/>
  <c r="P351" i="50"/>
  <c r="S346" i="50"/>
  <c r="U346" i="50" s="1"/>
  <c r="R346" i="50"/>
  <c r="Q346" i="50"/>
  <c r="P346" i="50"/>
  <c r="S345" i="50"/>
  <c r="R345" i="50"/>
  <c r="Q345" i="50"/>
  <c r="P345" i="50"/>
  <c r="S344" i="50"/>
  <c r="R344" i="50"/>
  <c r="Q344" i="50"/>
  <c r="P344" i="50"/>
  <c r="S343" i="50"/>
  <c r="R343" i="50"/>
  <c r="Q343" i="50"/>
  <c r="P343" i="50"/>
  <c r="S342" i="50"/>
  <c r="R342" i="50"/>
  <c r="Q342" i="50"/>
  <c r="P342" i="50"/>
  <c r="S341" i="50"/>
  <c r="R341" i="50"/>
  <c r="Q341" i="50"/>
  <c r="P341" i="50"/>
  <c r="S340" i="50"/>
  <c r="R340" i="50"/>
  <c r="Q340" i="50"/>
  <c r="P340" i="50"/>
  <c r="S339" i="50"/>
  <c r="R339" i="50"/>
  <c r="Q339" i="50"/>
  <c r="P339" i="50"/>
  <c r="S322" i="50"/>
  <c r="U322" i="50" s="1"/>
  <c r="R322" i="50"/>
  <c r="Q322" i="50"/>
  <c r="P322" i="50"/>
  <c r="S321" i="50"/>
  <c r="R321" i="50"/>
  <c r="Q321" i="50"/>
  <c r="P321" i="50"/>
  <c r="S320" i="50"/>
  <c r="R320" i="50"/>
  <c r="Q320" i="50"/>
  <c r="P320" i="50"/>
  <c r="S319" i="50"/>
  <c r="R319" i="50"/>
  <c r="Q319" i="50"/>
  <c r="P319" i="50"/>
  <c r="S318" i="50"/>
  <c r="R318" i="50"/>
  <c r="Q318" i="50"/>
  <c r="P318" i="50"/>
  <c r="S317" i="50"/>
  <c r="R317" i="50"/>
  <c r="Q317" i="50"/>
  <c r="P317" i="50"/>
  <c r="S316" i="50"/>
  <c r="R316" i="50"/>
  <c r="Q316" i="50"/>
  <c r="P316" i="50"/>
  <c r="S315" i="50"/>
  <c r="R315" i="50"/>
  <c r="Q315" i="50"/>
  <c r="P315" i="50"/>
  <c r="S310" i="50"/>
  <c r="U310" i="50" s="1"/>
  <c r="R310" i="50"/>
  <c r="Q310" i="50"/>
  <c r="P310" i="50"/>
  <c r="S309" i="50"/>
  <c r="R309" i="50"/>
  <c r="Q309" i="50"/>
  <c r="P309" i="50"/>
  <c r="S308" i="50"/>
  <c r="R308" i="50"/>
  <c r="Q308" i="50"/>
  <c r="P308" i="50"/>
  <c r="S307" i="50"/>
  <c r="R307" i="50"/>
  <c r="Q307" i="50"/>
  <c r="P307" i="50"/>
  <c r="S306" i="50"/>
  <c r="R306" i="50"/>
  <c r="Q306" i="50"/>
  <c r="P306" i="50"/>
  <c r="S305" i="50"/>
  <c r="R305" i="50"/>
  <c r="Q305" i="50"/>
  <c r="P305" i="50"/>
  <c r="S304" i="50"/>
  <c r="R304" i="50"/>
  <c r="Q304" i="50"/>
  <c r="P304" i="50"/>
  <c r="S303" i="50"/>
  <c r="R303" i="50"/>
  <c r="Q303" i="50"/>
  <c r="P303" i="50"/>
  <c r="S298" i="50"/>
  <c r="U298" i="50" s="1"/>
  <c r="R298" i="50"/>
  <c r="Q298" i="50"/>
  <c r="P298" i="50"/>
  <c r="S297" i="50"/>
  <c r="R297" i="50"/>
  <c r="Q297" i="50"/>
  <c r="P297" i="50"/>
  <c r="S296" i="50"/>
  <c r="R296" i="50"/>
  <c r="Q296" i="50"/>
  <c r="P296" i="50"/>
  <c r="S295" i="50"/>
  <c r="R295" i="50"/>
  <c r="Q295" i="50"/>
  <c r="P295" i="50"/>
  <c r="S294" i="50"/>
  <c r="R294" i="50"/>
  <c r="Q294" i="50"/>
  <c r="P294" i="50"/>
  <c r="S293" i="50"/>
  <c r="R293" i="50"/>
  <c r="Q293" i="50"/>
  <c r="P293" i="50"/>
  <c r="S292" i="50"/>
  <c r="R292" i="50"/>
  <c r="Q292" i="50"/>
  <c r="P292" i="50"/>
  <c r="S291" i="50"/>
  <c r="R291" i="50"/>
  <c r="Q291" i="50"/>
  <c r="P291" i="50"/>
  <c r="S286" i="50"/>
  <c r="U286" i="50" s="1"/>
  <c r="R286" i="50"/>
  <c r="Q286" i="50"/>
  <c r="P286" i="50"/>
  <c r="S285" i="50"/>
  <c r="R285" i="50"/>
  <c r="Q285" i="50"/>
  <c r="P285" i="50"/>
  <c r="S284" i="50"/>
  <c r="R284" i="50"/>
  <c r="Q284" i="50"/>
  <c r="P284" i="50"/>
  <c r="S283" i="50"/>
  <c r="R283" i="50"/>
  <c r="Q283" i="50"/>
  <c r="P283" i="50"/>
  <c r="S282" i="50"/>
  <c r="R282" i="50"/>
  <c r="Q282" i="50"/>
  <c r="P282" i="50"/>
  <c r="S281" i="50"/>
  <c r="R281" i="50"/>
  <c r="Q281" i="50"/>
  <c r="P281" i="50"/>
  <c r="S280" i="50"/>
  <c r="R280" i="50"/>
  <c r="Q280" i="50"/>
  <c r="P280" i="50"/>
  <c r="S279" i="50"/>
  <c r="R279" i="50"/>
  <c r="Q279" i="50"/>
  <c r="P279" i="50"/>
  <c r="S274" i="50"/>
  <c r="U274" i="50" s="1"/>
  <c r="R274" i="50"/>
  <c r="Q274" i="50"/>
  <c r="P274" i="50"/>
  <c r="S273" i="50"/>
  <c r="R273" i="50"/>
  <c r="Q273" i="50"/>
  <c r="P273" i="50"/>
  <c r="S272" i="50"/>
  <c r="R272" i="50"/>
  <c r="Q272" i="50"/>
  <c r="P272" i="50"/>
  <c r="S271" i="50"/>
  <c r="R271" i="50"/>
  <c r="Q271" i="50"/>
  <c r="P271" i="50"/>
  <c r="S270" i="50"/>
  <c r="R270" i="50"/>
  <c r="Q270" i="50"/>
  <c r="P270" i="50"/>
  <c r="S269" i="50"/>
  <c r="R269" i="50"/>
  <c r="Q269" i="50"/>
  <c r="P269" i="50"/>
  <c r="S268" i="50"/>
  <c r="R268" i="50"/>
  <c r="Q268" i="50"/>
  <c r="P268" i="50"/>
  <c r="S267" i="50"/>
  <c r="R267" i="50"/>
  <c r="Q267" i="50"/>
  <c r="P267" i="50"/>
  <c r="S262" i="50"/>
  <c r="U262" i="50" s="1"/>
  <c r="R262" i="50"/>
  <c r="Q262" i="50"/>
  <c r="P262" i="50"/>
  <c r="S261" i="50"/>
  <c r="R261" i="50"/>
  <c r="Q261" i="50"/>
  <c r="P261" i="50"/>
  <c r="S260" i="50"/>
  <c r="R260" i="50"/>
  <c r="Q260" i="50"/>
  <c r="P260" i="50"/>
  <c r="S259" i="50"/>
  <c r="R259" i="50"/>
  <c r="Q259" i="50"/>
  <c r="P259" i="50"/>
  <c r="S258" i="50"/>
  <c r="R258" i="50"/>
  <c r="Q258" i="50"/>
  <c r="P258" i="50"/>
  <c r="S257" i="50"/>
  <c r="R257" i="50"/>
  <c r="Q257" i="50"/>
  <c r="P257" i="50"/>
  <c r="S256" i="50"/>
  <c r="R256" i="50"/>
  <c r="Q256" i="50"/>
  <c r="P256" i="50"/>
  <c r="S255" i="50"/>
  <c r="R255" i="50"/>
  <c r="Q255" i="50"/>
  <c r="P255" i="50"/>
  <c r="S250" i="50"/>
  <c r="U250" i="50" s="1"/>
  <c r="R250" i="50"/>
  <c r="Q250" i="50"/>
  <c r="P250" i="50"/>
  <c r="S249" i="50"/>
  <c r="R249" i="50"/>
  <c r="Q249" i="50"/>
  <c r="P249" i="50"/>
  <c r="S248" i="50"/>
  <c r="R248" i="50"/>
  <c r="Q248" i="50"/>
  <c r="P248" i="50"/>
  <c r="S247" i="50"/>
  <c r="R247" i="50"/>
  <c r="Q247" i="50"/>
  <c r="P247" i="50"/>
  <c r="S246" i="50"/>
  <c r="R246" i="50"/>
  <c r="Q246" i="50"/>
  <c r="P246" i="50"/>
  <c r="S245" i="50"/>
  <c r="R245" i="50"/>
  <c r="Q245" i="50"/>
  <c r="P245" i="50"/>
  <c r="S244" i="50"/>
  <c r="R244" i="50"/>
  <c r="Q244" i="50"/>
  <c r="P244" i="50"/>
  <c r="S243" i="50"/>
  <c r="R243" i="50"/>
  <c r="Q243" i="50"/>
  <c r="P243" i="50"/>
  <c r="S238" i="50"/>
  <c r="U238" i="50" s="1"/>
  <c r="R238" i="50"/>
  <c r="Q238" i="50"/>
  <c r="P238" i="50"/>
  <c r="S237" i="50"/>
  <c r="R237" i="50"/>
  <c r="Q237" i="50"/>
  <c r="P237" i="50"/>
  <c r="S236" i="50"/>
  <c r="R236" i="50"/>
  <c r="Q236" i="50"/>
  <c r="P236" i="50"/>
  <c r="S235" i="50"/>
  <c r="R235" i="50"/>
  <c r="Q235" i="50"/>
  <c r="P235" i="50"/>
  <c r="S234" i="50"/>
  <c r="R234" i="50"/>
  <c r="Q234" i="50"/>
  <c r="P234" i="50"/>
  <c r="S233" i="50"/>
  <c r="R233" i="50"/>
  <c r="Q233" i="50"/>
  <c r="P233" i="50"/>
  <c r="S232" i="50"/>
  <c r="R232" i="50"/>
  <c r="Q232" i="50"/>
  <c r="P232" i="50"/>
  <c r="S231" i="50"/>
  <c r="R231" i="50"/>
  <c r="Q231" i="50"/>
  <c r="P231" i="50"/>
  <c r="S226" i="50"/>
  <c r="U226" i="50" s="1"/>
  <c r="R226" i="50"/>
  <c r="Q226" i="50"/>
  <c r="P226" i="50"/>
  <c r="S225" i="50"/>
  <c r="R225" i="50"/>
  <c r="Q225" i="50"/>
  <c r="P225" i="50"/>
  <c r="S224" i="50"/>
  <c r="R224" i="50"/>
  <c r="Q224" i="50"/>
  <c r="P224" i="50"/>
  <c r="S223" i="50"/>
  <c r="R223" i="50"/>
  <c r="Q223" i="50"/>
  <c r="P223" i="50"/>
  <c r="S222" i="50"/>
  <c r="R222" i="50"/>
  <c r="Q222" i="50"/>
  <c r="P222" i="50"/>
  <c r="S221" i="50"/>
  <c r="R221" i="50"/>
  <c r="Q221" i="50"/>
  <c r="P221" i="50"/>
  <c r="S220" i="50"/>
  <c r="R220" i="50"/>
  <c r="Q220" i="50"/>
  <c r="P220" i="50"/>
  <c r="S219" i="50"/>
  <c r="R219" i="50"/>
  <c r="Q219" i="50"/>
  <c r="P219" i="50"/>
  <c r="S214" i="50"/>
  <c r="U214" i="50" s="1"/>
  <c r="R214" i="50"/>
  <c r="Q214" i="50"/>
  <c r="P214" i="50"/>
  <c r="S213" i="50"/>
  <c r="R213" i="50"/>
  <c r="Q213" i="50"/>
  <c r="P213" i="50"/>
  <c r="S212" i="50"/>
  <c r="R212" i="50"/>
  <c r="Q212" i="50"/>
  <c r="P212" i="50"/>
  <c r="S211" i="50"/>
  <c r="R211" i="50"/>
  <c r="Q211" i="50"/>
  <c r="P211" i="50"/>
  <c r="S210" i="50"/>
  <c r="R210" i="50"/>
  <c r="Q210" i="50"/>
  <c r="P210" i="50"/>
  <c r="S209" i="50"/>
  <c r="R209" i="50"/>
  <c r="Q209" i="50"/>
  <c r="P209" i="50"/>
  <c r="S208" i="50"/>
  <c r="R208" i="50"/>
  <c r="Q208" i="50"/>
  <c r="P208" i="50"/>
  <c r="S207" i="50"/>
  <c r="R207" i="50"/>
  <c r="Q207" i="50"/>
  <c r="P207" i="50"/>
  <c r="S202" i="50"/>
  <c r="U202" i="50" s="1"/>
  <c r="R202" i="50"/>
  <c r="Q202" i="50"/>
  <c r="P202" i="50"/>
  <c r="S201" i="50"/>
  <c r="R201" i="50"/>
  <c r="Q201" i="50"/>
  <c r="P201" i="50"/>
  <c r="S200" i="50"/>
  <c r="R200" i="50"/>
  <c r="Q200" i="50"/>
  <c r="P200" i="50"/>
  <c r="S199" i="50"/>
  <c r="R199" i="50"/>
  <c r="Q199" i="50"/>
  <c r="P199" i="50"/>
  <c r="S198" i="50"/>
  <c r="R198" i="50"/>
  <c r="Q198" i="50"/>
  <c r="P198" i="50"/>
  <c r="S197" i="50"/>
  <c r="R197" i="50"/>
  <c r="Q197" i="50"/>
  <c r="P197" i="50"/>
  <c r="S196" i="50"/>
  <c r="R196" i="50"/>
  <c r="Q196" i="50"/>
  <c r="P196" i="50"/>
  <c r="S195" i="50"/>
  <c r="R195" i="50"/>
  <c r="Q195" i="50"/>
  <c r="P195" i="50"/>
  <c r="S190" i="50"/>
  <c r="U190" i="50" s="1"/>
  <c r="R190" i="50"/>
  <c r="Q190" i="50"/>
  <c r="P190" i="50"/>
  <c r="S189" i="50"/>
  <c r="R189" i="50"/>
  <c r="Q189" i="50"/>
  <c r="P189" i="50"/>
  <c r="S188" i="50"/>
  <c r="R188" i="50"/>
  <c r="Q188" i="50"/>
  <c r="P188" i="50"/>
  <c r="S187" i="50"/>
  <c r="R187" i="50"/>
  <c r="Q187" i="50"/>
  <c r="P187" i="50"/>
  <c r="S186" i="50"/>
  <c r="R186" i="50"/>
  <c r="Q186" i="50"/>
  <c r="P186" i="50"/>
  <c r="S185" i="50"/>
  <c r="R185" i="50"/>
  <c r="Q185" i="50"/>
  <c r="P185" i="50"/>
  <c r="S184" i="50"/>
  <c r="R184" i="50"/>
  <c r="Q184" i="50"/>
  <c r="P184" i="50"/>
  <c r="S183" i="50"/>
  <c r="R183" i="50"/>
  <c r="Q183" i="50"/>
  <c r="P183" i="50"/>
  <c r="S178" i="50"/>
  <c r="U178" i="50" s="1"/>
  <c r="R178" i="50"/>
  <c r="Q178" i="50"/>
  <c r="P178" i="50"/>
  <c r="S177" i="50"/>
  <c r="R177" i="50"/>
  <c r="Q177" i="50"/>
  <c r="P177" i="50"/>
  <c r="S176" i="50"/>
  <c r="R176" i="50"/>
  <c r="Q176" i="50"/>
  <c r="P176" i="50"/>
  <c r="S175" i="50"/>
  <c r="R175" i="50"/>
  <c r="Q175" i="50"/>
  <c r="P175" i="50"/>
  <c r="S174" i="50"/>
  <c r="R174" i="50"/>
  <c r="Q174" i="50"/>
  <c r="P174" i="50"/>
  <c r="S173" i="50"/>
  <c r="R173" i="50"/>
  <c r="Q173" i="50"/>
  <c r="P173" i="50"/>
  <c r="S172" i="50"/>
  <c r="R172" i="50"/>
  <c r="Q172" i="50"/>
  <c r="P172" i="50"/>
  <c r="S171" i="50"/>
  <c r="R171" i="50"/>
  <c r="Q171" i="50"/>
  <c r="P171" i="50"/>
  <c r="S166" i="50"/>
  <c r="U166" i="50" s="1"/>
  <c r="R166" i="50"/>
  <c r="Q166" i="50"/>
  <c r="P166" i="50"/>
  <c r="S165" i="50"/>
  <c r="R165" i="50"/>
  <c r="Q165" i="50"/>
  <c r="P165" i="50"/>
  <c r="S164" i="50"/>
  <c r="R164" i="50"/>
  <c r="Q164" i="50"/>
  <c r="P164" i="50"/>
  <c r="S163" i="50"/>
  <c r="R163" i="50"/>
  <c r="Q163" i="50"/>
  <c r="P163" i="50"/>
  <c r="S162" i="50"/>
  <c r="R162" i="50"/>
  <c r="Q162" i="50"/>
  <c r="P162" i="50"/>
  <c r="S161" i="50"/>
  <c r="R161" i="50"/>
  <c r="Q161" i="50"/>
  <c r="P161" i="50"/>
  <c r="S160" i="50"/>
  <c r="R160" i="50"/>
  <c r="Q160" i="50"/>
  <c r="P160" i="50"/>
  <c r="S159" i="50"/>
  <c r="R159" i="50"/>
  <c r="Q159" i="50"/>
  <c r="P159" i="50"/>
  <c r="S154" i="50"/>
  <c r="U154" i="50" s="1"/>
  <c r="R154" i="50"/>
  <c r="Q154" i="50"/>
  <c r="P154" i="50"/>
  <c r="S153" i="50"/>
  <c r="R153" i="50"/>
  <c r="Q153" i="50"/>
  <c r="P153" i="50"/>
  <c r="S152" i="50"/>
  <c r="R152" i="50"/>
  <c r="Q152" i="50"/>
  <c r="P152" i="50"/>
  <c r="S151" i="50"/>
  <c r="R151" i="50"/>
  <c r="Q151" i="50"/>
  <c r="P151" i="50"/>
  <c r="S150" i="50"/>
  <c r="R150" i="50"/>
  <c r="Q150" i="50"/>
  <c r="P150" i="50"/>
  <c r="S149" i="50"/>
  <c r="R149" i="50"/>
  <c r="Q149" i="50"/>
  <c r="P149" i="50"/>
  <c r="S148" i="50"/>
  <c r="R148" i="50"/>
  <c r="Q148" i="50"/>
  <c r="P148" i="50"/>
  <c r="S147" i="50"/>
  <c r="R147" i="50"/>
  <c r="Q147" i="50"/>
  <c r="P147" i="50"/>
  <c r="S142" i="50"/>
  <c r="U142" i="50" s="1"/>
  <c r="R142" i="50"/>
  <c r="Q142" i="50"/>
  <c r="P142" i="50"/>
  <c r="S141" i="50"/>
  <c r="R141" i="50"/>
  <c r="Q141" i="50"/>
  <c r="P141" i="50"/>
  <c r="S140" i="50"/>
  <c r="R140" i="50"/>
  <c r="Q140" i="50"/>
  <c r="P140" i="50"/>
  <c r="S139" i="50"/>
  <c r="R139" i="50"/>
  <c r="Q139" i="50"/>
  <c r="P139" i="50"/>
  <c r="S138" i="50"/>
  <c r="R138" i="50"/>
  <c r="Q138" i="50"/>
  <c r="P138" i="50"/>
  <c r="S137" i="50"/>
  <c r="R137" i="50"/>
  <c r="Q137" i="50"/>
  <c r="P137" i="50"/>
  <c r="S136" i="50"/>
  <c r="R136" i="50"/>
  <c r="Q136" i="50"/>
  <c r="P136" i="50"/>
  <c r="S135" i="50"/>
  <c r="R135" i="50"/>
  <c r="Q135" i="50"/>
  <c r="P135" i="50"/>
  <c r="S130" i="50"/>
  <c r="U130" i="50" s="1"/>
  <c r="R130" i="50"/>
  <c r="Q130" i="50"/>
  <c r="P130" i="50"/>
  <c r="S129" i="50"/>
  <c r="R129" i="50"/>
  <c r="Q129" i="50"/>
  <c r="P129" i="50"/>
  <c r="S128" i="50"/>
  <c r="R128" i="50"/>
  <c r="Q128" i="50"/>
  <c r="P128" i="50"/>
  <c r="S127" i="50"/>
  <c r="R127" i="50"/>
  <c r="Q127" i="50"/>
  <c r="P127" i="50"/>
  <c r="S126" i="50"/>
  <c r="R126" i="50"/>
  <c r="Q126" i="50"/>
  <c r="P126" i="50"/>
  <c r="S125" i="50"/>
  <c r="R125" i="50"/>
  <c r="Q125" i="50"/>
  <c r="P125" i="50"/>
  <c r="S124" i="50"/>
  <c r="R124" i="50"/>
  <c r="Q124" i="50"/>
  <c r="P124" i="50"/>
  <c r="S123" i="50"/>
  <c r="R123" i="50"/>
  <c r="Q123" i="50"/>
  <c r="P123" i="50"/>
  <c r="S118" i="50"/>
  <c r="U118" i="50" s="1"/>
  <c r="R118" i="50"/>
  <c r="Q118" i="50"/>
  <c r="P118" i="50"/>
  <c r="S117" i="50"/>
  <c r="R117" i="50"/>
  <c r="Q117" i="50"/>
  <c r="P117" i="50"/>
  <c r="S116" i="50"/>
  <c r="R116" i="50"/>
  <c r="Q116" i="50"/>
  <c r="P116" i="50"/>
  <c r="S115" i="50"/>
  <c r="R115" i="50"/>
  <c r="Q115" i="50"/>
  <c r="P115" i="50"/>
  <c r="S114" i="50"/>
  <c r="R114" i="50"/>
  <c r="Q114" i="50"/>
  <c r="P114" i="50"/>
  <c r="S113" i="50"/>
  <c r="R113" i="50"/>
  <c r="Q113" i="50"/>
  <c r="P113" i="50"/>
  <c r="S112" i="50"/>
  <c r="R112" i="50"/>
  <c r="Q112" i="50"/>
  <c r="P112" i="50"/>
  <c r="S111" i="50"/>
  <c r="R111" i="50"/>
  <c r="Q111" i="50"/>
  <c r="P111" i="50"/>
  <c r="S106" i="50"/>
  <c r="U106" i="50" s="1"/>
  <c r="R106" i="50"/>
  <c r="Q106" i="50"/>
  <c r="P106" i="50"/>
  <c r="S105" i="50"/>
  <c r="R105" i="50"/>
  <c r="Q105" i="50"/>
  <c r="P105" i="50"/>
  <c r="S104" i="50"/>
  <c r="R104" i="50"/>
  <c r="Q104" i="50"/>
  <c r="P104" i="50"/>
  <c r="S103" i="50"/>
  <c r="R103" i="50"/>
  <c r="Q103" i="50"/>
  <c r="P103" i="50"/>
  <c r="S102" i="50"/>
  <c r="R102" i="50"/>
  <c r="Q102" i="50"/>
  <c r="P102" i="50"/>
  <c r="S101" i="50"/>
  <c r="R101" i="50"/>
  <c r="Q101" i="50"/>
  <c r="P101" i="50"/>
  <c r="S100" i="50"/>
  <c r="R100" i="50"/>
  <c r="Q100" i="50"/>
  <c r="P100" i="50"/>
  <c r="S99" i="50"/>
  <c r="R99" i="50"/>
  <c r="Q99" i="50"/>
  <c r="P99" i="50"/>
  <c r="S94" i="50"/>
  <c r="U94" i="50" s="1"/>
  <c r="R94" i="50"/>
  <c r="Q94" i="50"/>
  <c r="P94" i="50"/>
  <c r="S93" i="50"/>
  <c r="R93" i="50"/>
  <c r="Q93" i="50"/>
  <c r="P93" i="50"/>
  <c r="S92" i="50"/>
  <c r="R92" i="50"/>
  <c r="Q92" i="50"/>
  <c r="P92" i="50"/>
  <c r="S91" i="50"/>
  <c r="R91" i="50"/>
  <c r="Q91" i="50"/>
  <c r="P91" i="50"/>
  <c r="S90" i="50"/>
  <c r="R90" i="50"/>
  <c r="Q90" i="50"/>
  <c r="P90" i="50"/>
  <c r="S89" i="50"/>
  <c r="R89" i="50"/>
  <c r="Q89" i="50"/>
  <c r="P89" i="50"/>
  <c r="S88" i="50"/>
  <c r="R88" i="50"/>
  <c r="Q88" i="50"/>
  <c r="P88" i="50"/>
  <c r="S87" i="50"/>
  <c r="R87" i="50"/>
  <c r="Q87" i="50"/>
  <c r="P87" i="50"/>
  <c r="S82" i="50"/>
  <c r="U82" i="50" s="1"/>
  <c r="R82" i="50"/>
  <c r="Q82" i="50"/>
  <c r="P82" i="50"/>
  <c r="S81" i="50"/>
  <c r="R81" i="50"/>
  <c r="Q81" i="50"/>
  <c r="P81" i="50"/>
  <c r="S80" i="50"/>
  <c r="R80" i="50"/>
  <c r="Q80" i="50"/>
  <c r="P80" i="50"/>
  <c r="S79" i="50"/>
  <c r="R79" i="50"/>
  <c r="Q79" i="50"/>
  <c r="P79" i="50"/>
  <c r="S78" i="50"/>
  <c r="R78" i="50"/>
  <c r="Q78" i="50"/>
  <c r="P78" i="50"/>
  <c r="S77" i="50"/>
  <c r="R77" i="50"/>
  <c r="Q77" i="50"/>
  <c r="P77" i="50"/>
  <c r="S76" i="50"/>
  <c r="R76" i="50"/>
  <c r="Q76" i="50"/>
  <c r="P76" i="50"/>
  <c r="S75" i="50"/>
  <c r="R75" i="50"/>
  <c r="Q75" i="50"/>
  <c r="P75" i="50"/>
  <c r="S70" i="50"/>
  <c r="U70" i="50" s="1"/>
  <c r="R70" i="50"/>
  <c r="Q70" i="50"/>
  <c r="P70" i="50"/>
  <c r="S69" i="50"/>
  <c r="R69" i="50"/>
  <c r="Q69" i="50"/>
  <c r="P69" i="50"/>
  <c r="S68" i="50"/>
  <c r="R68" i="50"/>
  <c r="Q68" i="50"/>
  <c r="P68" i="50"/>
  <c r="S67" i="50"/>
  <c r="R67" i="50"/>
  <c r="Q67" i="50"/>
  <c r="P67" i="50"/>
  <c r="S66" i="50"/>
  <c r="R66" i="50"/>
  <c r="Q66" i="50"/>
  <c r="P66" i="50"/>
  <c r="S65" i="50"/>
  <c r="R65" i="50"/>
  <c r="Q65" i="50"/>
  <c r="P65" i="50"/>
  <c r="S64" i="50"/>
  <c r="R64" i="50"/>
  <c r="Q64" i="50"/>
  <c r="P64" i="50"/>
  <c r="S63" i="50"/>
  <c r="R63" i="50"/>
  <c r="Q63" i="50"/>
  <c r="P63" i="50"/>
  <c r="S58" i="50"/>
  <c r="U58" i="50" s="1"/>
  <c r="R58" i="50"/>
  <c r="Q58" i="50"/>
  <c r="P58" i="50"/>
  <c r="S57" i="50"/>
  <c r="R57" i="50"/>
  <c r="Q57" i="50"/>
  <c r="P57" i="50"/>
  <c r="S56" i="50"/>
  <c r="R56" i="50"/>
  <c r="Q56" i="50"/>
  <c r="P56" i="50"/>
  <c r="S55" i="50"/>
  <c r="R55" i="50"/>
  <c r="Q55" i="50"/>
  <c r="P55" i="50"/>
  <c r="S54" i="50"/>
  <c r="R54" i="50"/>
  <c r="Q54" i="50"/>
  <c r="P54" i="50"/>
  <c r="S53" i="50"/>
  <c r="R53" i="50"/>
  <c r="Q53" i="50"/>
  <c r="P53" i="50"/>
  <c r="S52" i="50"/>
  <c r="R52" i="50"/>
  <c r="Q52" i="50"/>
  <c r="P52" i="50"/>
  <c r="S51" i="50"/>
  <c r="R51" i="50"/>
  <c r="Q51" i="50"/>
  <c r="P51" i="50"/>
  <c r="S46" i="50"/>
  <c r="U46" i="50" s="1"/>
  <c r="R46" i="50"/>
  <c r="Q46" i="50"/>
  <c r="P46" i="50"/>
  <c r="S45" i="50"/>
  <c r="R45" i="50"/>
  <c r="Q45" i="50"/>
  <c r="P45" i="50"/>
  <c r="S44" i="50"/>
  <c r="R44" i="50"/>
  <c r="Q44" i="50"/>
  <c r="P44" i="50"/>
  <c r="S43" i="50"/>
  <c r="R43" i="50"/>
  <c r="Q43" i="50"/>
  <c r="P43" i="50"/>
  <c r="S42" i="50"/>
  <c r="R42" i="50"/>
  <c r="Q42" i="50"/>
  <c r="P42" i="50"/>
  <c r="S41" i="50"/>
  <c r="R41" i="50"/>
  <c r="Q41" i="50"/>
  <c r="P41" i="50"/>
  <c r="S40" i="50"/>
  <c r="R40" i="50"/>
  <c r="Q40" i="50"/>
  <c r="P40" i="50"/>
  <c r="S39" i="50"/>
  <c r="R39" i="50"/>
  <c r="Q39" i="50"/>
  <c r="P39" i="50"/>
  <c r="S34" i="50"/>
  <c r="U34" i="50" s="1"/>
  <c r="R34" i="50"/>
  <c r="Q34" i="50"/>
  <c r="P34" i="50"/>
  <c r="S33" i="50"/>
  <c r="R33" i="50"/>
  <c r="Q33" i="50"/>
  <c r="P33" i="50"/>
  <c r="S32" i="50"/>
  <c r="R32" i="50"/>
  <c r="Q32" i="50"/>
  <c r="P32" i="50"/>
  <c r="S31" i="50"/>
  <c r="R31" i="50"/>
  <c r="Q31" i="50"/>
  <c r="P31" i="50"/>
  <c r="S30" i="50"/>
  <c r="R30" i="50"/>
  <c r="Q30" i="50"/>
  <c r="P30" i="50"/>
  <c r="S29" i="50"/>
  <c r="R29" i="50"/>
  <c r="Q29" i="50"/>
  <c r="P29" i="50"/>
  <c r="S28" i="50"/>
  <c r="R28" i="50"/>
  <c r="Q28" i="50"/>
  <c r="P28" i="50"/>
  <c r="S27" i="50"/>
  <c r="R27" i="50"/>
  <c r="Q27" i="50"/>
  <c r="P27" i="50"/>
  <c r="S22" i="50"/>
  <c r="U22" i="50" s="1"/>
  <c r="R22" i="50"/>
  <c r="Q22" i="50"/>
  <c r="P22" i="50"/>
  <c r="S21" i="50"/>
  <c r="R21" i="50"/>
  <c r="Q21" i="50"/>
  <c r="P21" i="50"/>
  <c r="S20" i="50"/>
  <c r="R20" i="50"/>
  <c r="Q20" i="50"/>
  <c r="P20" i="50"/>
  <c r="S19" i="50"/>
  <c r="R19" i="50"/>
  <c r="Q19" i="50"/>
  <c r="P19" i="50"/>
  <c r="S18" i="50"/>
  <c r="R18" i="50"/>
  <c r="Q18" i="50"/>
  <c r="P18" i="50"/>
  <c r="S17" i="50"/>
  <c r="R17" i="50"/>
  <c r="Q17" i="50"/>
  <c r="P17" i="50"/>
  <c r="S16" i="50"/>
  <c r="R16" i="50"/>
  <c r="Q16" i="50"/>
  <c r="P16" i="50"/>
  <c r="S15" i="50"/>
  <c r="R15" i="50"/>
  <c r="Q15" i="50"/>
  <c r="P15" i="50"/>
  <c r="S10" i="50"/>
  <c r="U10" i="50" s="1"/>
  <c r="R10" i="50"/>
  <c r="Q10" i="50"/>
  <c r="P10" i="50"/>
  <c r="S9" i="50"/>
  <c r="R9" i="50"/>
  <c r="Q9" i="50"/>
  <c r="P9" i="50"/>
  <c r="S8" i="50"/>
  <c r="R8" i="50"/>
  <c r="U8" i="50" s="1"/>
  <c r="Q8" i="50"/>
  <c r="P8" i="50"/>
  <c r="S7" i="50"/>
  <c r="R7" i="50"/>
  <c r="T7" i="50" s="1"/>
  <c r="Q7" i="50"/>
  <c r="P7" i="50"/>
  <c r="S6" i="50"/>
  <c r="R6" i="50"/>
  <c r="Q6" i="50"/>
  <c r="P6" i="50"/>
  <c r="S5" i="50"/>
  <c r="R5" i="50"/>
  <c r="T5" i="50" s="1"/>
  <c r="Q5" i="50"/>
  <c r="P5" i="50"/>
  <c r="S4" i="50"/>
  <c r="R4" i="50"/>
  <c r="Q4" i="50"/>
  <c r="P4" i="50"/>
  <c r="S3" i="50"/>
  <c r="R3" i="50"/>
  <c r="T3" i="50" s="1"/>
  <c r="Q3" i="50"/>
  <c r="P3" i="50"/>
  <c r="P3" i="49"/>
  <c r="S10" i="49"/>
  <c r="R10" i="49"/>
  <c r="T10" i="49" s="1"/>
  <c r="Q10" i="49"/>
  <c r="P10" i="49"/>
  <c r="S9" i="49"/>
  <c r="R9" i="49"/>
  <c r="T9" i="49" s="1"/>
  <c r="Q9" i="49"/>
  <c r="P9" i="49"/>
  <c r="S8" i="49"/>
  <c r="R8" i="49"/>
  <c r="T8" i="49" s="1"/>
  <c r="Q8" i="49"/>
  <c r="P8" i="49"/>
  <c r="S7" i="49"/>
  <c r="R7" i="49"/>
  <c r="T7" i="49" s="1"/>
  <c r="Q7" i="49"/>
  <c r="P7" i="49"/>
  <c r="S6" i="49"/>
  <c r="R6" i="49"/>
  <c r="T6" i="49" s="1"/>
  <c r="Q6" i="49"/>
  <c r="P6" i="49"/>
  <c r="S5" i="49"/>
  <c r="R5" i="49"/>
  <c r="T5" i="49" s="1"/>
  <c r="Q5" i="49"/>
  <c r="P5" i="49"/>
  <c r="S4" i="49"/>
  <c r="R4" i="49"/>
  <c r="T4" i="49" s="1"/>
  <c r="Q4" i="49"/>
  <c r="P4" i="49"/>
  <c r="S3" i="49"/>
  <c r="R3" i="49"/>
  <c r="T3" i="49" s="1"/>
  <c r="Q3" i="49"/>
  <c r="F4" i="49"/>
  <c r="H4" i="49" s="1"/>
  <c r="F5" i="49"/>
  <c r="H5" i="49" s="1"/>
  <c r="F6" i="49"/>
  <c r="H6" i="49" s="1"/>
  <c r="F7" i="49"/>
  <c r="H7" i="49" s="1"/>
  <c r="F8" i="49"/>
  <c r="H8" i="49" s="1"/>
  <c r="F9" i="49"/>
  <c r="H9" i="49" s="1"/>
  <c r="F10" i="49"/>
  <c r="H10" i="49" s="1"/>
  <c r="F3" i="49"/>
  <c r="I3" i="49" s="1"/>
  <c r="D173" i="50" l="1"/>
  <c r="P390" i="37"/>
  <c r="D42" i="37"/>
  <c r="U6" i="50"/>
  <c r="T6" i="50"/>
  <c r="U9" i="50"/>
  <c r="T9" i="50"/>
  <c r="V16" i="50"/>
  <c r="T16" i="50"/>
  <c r="U16" i="50"/>
  <c r="V18" i="50"/>
  <c r="T18" i="50"/>
  <c r="U18" i="50"/>
  <c r="V20" i="50"/>
  <c r="T20" i="50"/>
  <c r="U20" i="50"/>
  <c r="V22" i="50"/>
  <c r="T22" i="50"/>
  <c r="V28" i="50"/>
  <c r="T28" i="50"/>
  <c r="U28" i="50"/>
  <c r="V30" i="50"/>
  <c r="T30" i="50"/>
  <c r="U30" i="50"/>
  <c r="U33" i="50"/>
  <c r="V33" i="50"/>
  <c r="T33" i="50"/>
  <c r="U39" i="50"/>
  <c r="V39" i="50"/>
  <c r="T39" i="50"/>
  <c r="U41" i="50"/>
  <c r="V41" i="50"/>
  <c r="T41" i="50"/>
  <c r="U51" i="50"/>
  <c r="V51" i="50"/>
  <c r="T51" i="50"/>
  <c r="U53" i="50"/>
  <c r="V53" i="50"/>
  <c r="T53" i="50"/>
  <c r="U55" i="50"/>
  <c r="V55" i="50"/>
  <c r="T55" i="50"/>
  <c r="U57" i="50"/>
  <c r="V57" i="50"/>
  <c r="T57" i="50"/>
  <c r="U63" i="50"/>
  <c r="V63" i="50"/>
  <c r="T63" i="50"/>
  <c r="U65" i="50"/>
  <c r="V65" i="50"/>
  <c r="T65" i="50"/>
  <c r="V67" i="50"/>
  <c r="U67" i="50"/>
  <c r="T67" i="50"/>
  <c r="V68" i="50"/>
  <c r="U68" i="50"/>
  <c r="T68" i="50"/>
  <c r="U69" i="50"/>
  <c r="V69" i="50"/>
  <c r="T69" i="50"/>
  <c r="V70" i="50"/>
  <c r="T70" i="50"/>
  <c r="V76" i="50"/>
  <c r="T76" i="50"/>
  <c r="U76" i="50"/>
  <c r="V78" i="50"/>
  <c r="T78" i="50"/>
  <c r="U78" i="50"/>
  <c r="V80" i="50"/>
  <c r="T80" i="50"/>
  <c r="U80" i="50"/>
  <c r="U81" i="50"/>
  <c r="V81" i="50"/>
  <c r="T81" i="50"/>
  <c r="V82" i="50"/>
  <c r="T82" i="50"/>
  <c r="V88" i="50"/>
  <c r="T88" i="50"/>
  <c r="U88" i="50"/>
  <c r="V90" i="50"/>
  <c r="T90" i="50"/>
  <c r="U90" i="50"/>
  <c r="U91" i="50"/>
  <c r="V91" i="50"/>
  <c r="T91" i="50"/>
  <c r="U93" i="50"/>
  <c r="V93" i="50"/>
  <c r="T93" i="50"/>
  <c r="V94" i="50"/>
  <c r="T94" i="50"/>
  <c r="U101" i="50"/>
  <c r="V101" i="50"/>
  <c r="T101" i="50"/>
  <c r="V102" i="50"/>
  <c r="T102" i="50"/>
  <c r="U102" i="50"/>
  <c r="V104" i="50"/>
  <c r="T104" i="50"/>
  <c r="U104" i="50"/>
  <c r="U105" i="50"/>
  <c r="V105" i="50"/>
  <c r="T105" i="50"/>
  <c r="V106" i="50"/>
  <c r="T106" i="50"/>
  <c r="V112" i="50"/>
  <c r="T112" i="50"/>
  <c r="U112" i="50"/>
  <c r="V114" i="50"/>
  <c r="T114" i="50"/>
  <c r="U114" i="50"/>
  <c r="V116" i="50"/>
  <c r="T116" i="50"/>
  <c r="U116" i="50"/>
  <c r="V118" i="50"/>
  <c r="T118" i="50"/>
  <c r="U125" i="50"/>
  <c r="V125" i="50"/>
  <c r="T125" i="50"/>
  <c r="V126" i="50"/>
  <c r="T126" i="50"/>
  <c r="U126" i="50"/>
  <c r="V128" i="50"/>
  <c r="T128" i="50"/>
  <c r="U128" i="50"/>
  <c r="V130" i="50"/>
  <c r="T130" i="50"/>
  <c r="V136" i="50"/>
  <c r="T136" i="50"/>
  <c r="U136" i="50"/>
  <c r="V138" i="50"/>
  <c r="T138" i="50"/>
  <c r="U138" i="50"/>
  <c r="V140" i="50"/>
  <c r="T140" i="50"/>
  <c r="U140" i="50"/>
  <c r="V142" i="50"/>
  <c r="T142" i="50"/>
  <c r="V148" i="50"/>
  <c r="T148" i="50"/>
  <c r="U148" i="50"/>
  <c r="U151" i="50"/>
  <c r="V151" i="50"/>
  <c r="T151" i="50"/>
  <c r="U159" i="50"/>
  <c r="V159" i="50"/>
  <c r="T159" i="50"/>
  <c r="U161" i="50"/>
  <c r="V161" i="50"/>
  <c r="T161" i="50"/>
  <c r="U163" i="50"/>
  <c r="V163" i="50"/>
  <c r="T163" i="50"/>
  <c r="V166" i="50"/>
  <c r="T166" i="50"/>
  <c r="V172" i="50"/>
  <c r="T172" i="50"/>
  <c r="U172" i="50"/>
  <c r="V174" i="50"/>
  <c r="T174" i="50"/>
  <c r="U174" i="50"/>
  <c r="V176" i="50"/>
  <c r="T176" i="50"/>
  <c r="U176" i="50"/>
  <c r="V178" i="50"/>
  <c r="T178" i="50"/>
  <c r="U183" i="50"/>
  <c r="V183" i="50"/>
  <c r="T183" i="50"/>
  <c r="U185" i="50"/>
  <c r="V185" i="50"/>
  <c r="T185" i="50"/>
  <c r="U187" i="50"/>
  <c r="V187" i="50"/>
  <c r="T187" i="50"/>
  <c r="U189" i="50"/>
  <c r="V189" i="50"/>
  <c r="T189" i="50"/>
  <c r="U195" i="50"/>
  <c r="V195" i="50"/>
  <c r="T195" i="50"/>
  <c r="U197" i="50"/>
  <c r="V197" i="50"/>
  <c r="T197" i="50"/>
  <c r="U199" i="50"/>
  <c r="V199" i="50"/>
  <c r="T199" i="50"/>
  <c r="U201" i="50"/>
  <c r="V201" i="50"/>
  <c r="T201" i="50"/>
  <c r="U207" i="50"/>
  <c r="V207" i="50"/>
  <c r="T207" i="50"/>
  <c r="U209" i="50"/>
  <c r="V209" i="50"/>
  <c r="T209" i="50"/>
  <c r="V211" i="50"/>
  <c r="U211" i="50"/>
  <c r="T211" i="50"/>
  <c r="U212" i="50"/>
  <c r="V212" i="50"/>
  <c r="T212" i="50"/>
  <c r="V213" i="50"/>
  <c r="T213" i="50"/>
  <c r="U213" i="50"/>
  <c r="V214" i="50"/>
  <c r="T214" i="50"/>
  <c r="V221" i="50"/>
  <c r="T221" i="50"/>
  <c r="U221" i="50"/>
  <c r="V223" i="50"/>
  <c r="T223" i="50"/>
  <c r="U223" i="50"/>
  <c r="U233" i="50"/>
  <c r="V233" i="50"/>
  <c r="T233" i="50"/>
  <c r="U237" i="50"/>
  <c r="V237" i="50"/>
  <c r="T237" i="50"/>
  <c r="U245" i="50"/>
  <c r="T245" i="50"/>
  <c r="V245" i="50"/>
  <c r="V248" i="50"/>
  <c r="T248" i="50"/>
  <c r="U248" i="50"/>
  <c r="U255" i="50"/>
  <c r="V255" i="50"/>
  <c r="T255" i="50"/>
  <c r="U257" i="50"/>
  <c r="T257" i="50"/>
  <c r="V257" i="50"/>
  <c r="U259" i="50"/>
  <c r="V259" i="50"/>
  <c r="T259" i="50"/>
  <c r="U267" i="50"/>
  <c r="V267" i="50"/>
  <c r="T267" i="50"/>
  <c r="V270" i="50"/>
  <c r="T270" i="50"/>
  <c r="U270" i="50"/>
  <c r="V360" i="50"/>
  <c r="T360" i="50"/>
  <c r="U360" i="50"/>
  <c r="U387" i="50"/>
  <c r="T387" i="50"/>
  <c r="V387" i="50"/>
  <c r="U405" i="50"/>
  <c r="V405" i="50"/>
  <c r="T405" i="50"/>
  <c r="U423" i="50"/>
  <c r="T423" i="50"/>
  <c r="V423" i="50"/>
  <c r="V354" i="50"/>
  <c r="U354" i="50"/>
  <c r="T354" i="50"/>
  <c r="T352" i="50"/>
  <c r="U352" i="50"/>
  <c r="V352" i="50"/>
  <c r="U363" i="50"/>
  <c r="T363" i="50"/>
  <c r="V363" i="50"/>
  <c r="U361" i="50"/>
  <c r="V361" i="50"/>
  <c r="T361" i="50"/>
  <c r="V370" i="50"/>
  <c r="T370" i="50"/>
  <c r="U370" i="50"/>
  <c r="V372" i="50"/>
  <c r="T372" i="50"/>
  <c r="U372" i="50"/>
  <c r="V382" i="50"/>
  <c r="T382" i="50"/>
  <c r="U382" i="50"/>
  <c r="V380" i="50"/>
  <c r="T380" i="50"/>
  <c r="U380" i="50"/>
  <c r="U391" i="50"/>
  <c r="T391" i="50"/>
  <c r="V391" i="50"/>
  <c r="U389" i="50"/>
  <c r="V389" i="50"/>
  <c r="T389" i="50"/>
  <c r="V400" i="50"/>
  <c r="T400" i="50"/>
  <c r="U400" i="50"/>
  <c r="V398" i="50"/>
  <c r="T398" i="50"/>
  <c r="U398" i="50"/>
  <c r="U409" i="50"/>
  <c r="V409" i="50"/>
  <c r="T409" i="50"/>
  <c r="U407" i="50"/>
  <c r="T407" i="50"/>
  <c r="V407" i="50"/>
  <c r="V418" i="50"/>
  <c r="T418" i="50"/>
  <c r="U418" i="50"/>
  <c r="V416" i="50"/>
  <c r="T416" i="50"/>
  <c r="U416" i="50"/>
  <c r="U427" i="50"/>
  <c r="T427" i="50"/>
  <c r="V427" i="50"/>
  <c r="U425" i="50"/>
  <c r="V425" i="50"/>
  <c r="T425" i="50"/>
  <c r="V436" i="50"/>
  <c r="T436" i="50"/>
  <c r="U436" i="50"/>
  <c r="V434" i="50"/>
  <c r="T434" i="50"/>
  <c r="U434" i="50"/>
  <c r="U4" i="50"/>
  <c r="T4" i="50"/>
  <c r="U15" i="50"/>
  <c r="V15" i="50"/>
  <c r="T15" i="50"/>
  <c r="U17" i="50"/>
  <c r="V17" i="50"/>
  <c r="T17" i="50"/>
  <c r="U19" i="50"/>
  <c r="V19" i="50"/>
  <c r="T19" i="50"/>
  <c r="U21" i="50"/>
  <c r="V21" i="50"/>
  <c r="T21" i="50"/>
  <c r="U27" i="50"/>
  <c r="V27" i="50"/>
  <c r="T27" i="50"/>
  <c r="U29" i="50"/>
  <c r="V29" i="50"/>
  <c r="T29" i="50"/>
  <c r="U31" i="50"/>
  <c r="V31" i="50"/>
  <c r="T31" i="50"/>
  <c r="V32" i="50"/>
  <c r="T32" i="50"/>
  <c r="U32" i="50"/>
  <c r="V34" i="50"/>
  <c r="T34" i="50"/>
  <c r="V40" i="50"/>
  <c r="T40" i="50"/>
  <c r="U40" i="50"/>
  <c r="V42" i="50"/>
  <c r="T42" i="50"/>
  <c r="U42" i="50"/>
  <c r="U43" i="50"/>
  <c r="V43" i="50"/>
  <c r="T43" i="50"/>
  <c r="V44" i="50"/>
  <c r="T44" i="50"/>
  <c r="U44" i="50"/>
  <c r="U45" i="50"/>
  <c r="V45" i="50"/>
  <c r="T45" i="50"/>
  <c r="V46" i="50"/>
  <c r="T46" i="50"/>
  <c r="V52" i="50"/>
  <c r="T52" i="50"/>
  <c r="U52" i="50"/>
  <c r="V54" i="50"/>
  <c r="T54" i="50"/>
  <c r="U54" i="50"/>
  <c r="V56" i="50"/>
  <c r="T56" i="50"/>
  <c r="U56" i="50"/>
  <c r="V58" i="50"/>
  <c r="T58" i="50"/>
  <c r="V64" i="50"/>
  <c r="T64" i="50"/>
  <c r="U64" i="50"/>
  <c r="V66" i="50"/>
  <c r="T66" i="50"/>
  <c r="U66" i="50"/>
  <c r="U75" i="50"/>
  <c r="V75" i="50"/>
  <c r="T75" i="50"/>
  <c r="U77" i="50"/>
  <c r="V77" i="50"/>
  <c r="T77" i="50"/>
  <c r="U79" i="50"/>
  <c r="V79" i="50"/>
  <c r="T79" i="50"/>
  <c r="U87" i="50"/>
  <c r="V87" i="50"/>
  <c r="T87" i="50"/>
  <c r="U89" i="50"/>
  <c r="V89" i="50"/>
  <c r="T89" i="50"/>
  <c r="V92" i="50"/>
  <c r="T92" i="50"/>
  <c r="U92" i="50"/>
  <c r="U99" i="50"/>
  <c r="V99" i="50"/>
  <c r="T99" i="50"/>
  <c r="V100" i="50"/>
  <c r="T100" i="50"/>
  <c r="U100" i="50"/>
  <c r="U103" i="50"/>
  <c r="V103" i="50"/>
  <c r="T103" i="50"/>
  <c r="U111" i="50"/>
  <c r="V111" i="50"/>
  <c r="T111" i="50"/>
  <c r="U113" i="50"/>
  <c r="V113" i="50"/>
  <c r="T113" i="50"/>
  <c r="U115" i="50"/>
  <c r="V115" i="50"/>
  <c r="T115" i="50"/>
  <c r="U117" i="50"/>
  <c r="V117" i="50"/>
  <c r="T117" i="50"/>
  <c r="U123" i="50"/>
  <c r="V123" i="50"/>
  <c r="T123" i="50"/>
  <c r="V124" i="50"/>
  <c r="T124" i="50"/>
  <c r="U124" i="50"/>
  <c r="U127" i="50"/>
  <c r="V127" i="50"/>
  <c r="T127" i="50"/>
  <c r="U129" i="50"/>
  <c r="V129" i="50"/>
  <c r="T129" i="50"/>
  <c r="U135" i="50"/>
  <c r="V135" i="50"/>
  <c r="T135" i="50"/>
  <c r="U137" i="50"/>
  <c r="V137" i="50"/>
  <c r="T137" i="50"/>
  <c r="U139" i="50"/>
  <c r="V139" i="50"/>
  <c r="T139" i="50"/>
  <c r="U141" i="50"/>
  <c r="V141" i="50"/>
  <c r="T141" i="50"/>
  <c r="U147" i="50"/>
  <c r="V147" i="50"/>
  <c r="T147" i="50"/>
  <c r="U149" i="50"/>
  <c r="V149" i="50"/>
  <c r="T149" i="50"/>
  <c r="V150" i="50"/>
  <c r="T150" i="50"/>
  <c r="U150" i="50"/>
  <c r="V152" i="50"/>
  <c r="T152" i="50"/>
  <c r="U152" i="50"/>
  <c r="U153" i="50"/>
  <c r="V153" i="50"/>
  <c r="T153" i="50"/>
  <c r="V154" i="50"/>
  <c r="T154" i="50"/>
  <c r="V160" i="50"/>
  <c r="T160" i="50"/>
  <c r="U160" i="50"/>
  <c r="V162" i="50"/>
  <c r="T162" i="50"/>
  <c r="U162" i="50"/>
  <c r="V164" i="50"/>
  <c r="T164" i="50"/>
  <c r="U164" i="50"/>
  <c r="U165" i="50"/>
  <c r="V165" i="50"/>
  <c r="T165" i="50"/>
  <c r="U171" i="50"/>
  <c r="V171" i="50"/>
  <c r="T171" i="50"/>
  <c r="U173" i="50"/>
  <c r="V173" i="50"/>
  <c r="T173" i="50"/>
  <c r="U175" i="50"/>
  <c r="V175" i="50"/>
  <c r="T175" i="50"/>
  <c r="U177" i="50"/>
  <c r="V177" i="50"/>
  <c r="T177" i="50"/>
  <c r="V184" i="50"/>
  <c r="T184" i="50"/>
  <c r="U184" i="50"/>
  <c r="V186" i="50"/>
  <c r="T186" i="50"/>
  <c r="U186" i="50"/>
  <c r="V188" i="50"/>
  <c r="T188" i="50"/>
  <c r="U188" i="50"/>
  <c r="V190" i="50"/>
  <c r="T190" i="50"/>
  <c r="V196" i="50"/>
  <c r="T196" i="50"/>
  <c r="U196" i="50"/>
  <c r="V198" i="50"/>
  <c r="T198" i="50"/>
  <c r="U198" i="50"/>
  <c r="V200" i="50"/>
  <c r="T200" i="50"/>
  <c r="U200" i="50"/>
  <c r="V202" i="50"/>
  <c r="T202" i="50"/>
  <c r="V208" i="50"/>
  <c r="T208" i="50"/>
  <c r="U208" i="50"/>
  <c r="V210" i="50"/>
  <c r="T210" i="50"/>
  <c r="U210" i="50"/>
  <c r="V219" i="50"/>
  <c r="T219" i="50"/>
  <c r="U219" i="50"/>
  <c r="U220" i="50"/>
  <c r="T220" i="50"/>
  <c r="V220" i="50"/>
  <c r="U222" i="50"/>
  <c r="V222" i="50"/>
  <c r="T222" i="50"/>
  <c r="U224" i="50"/>
  <c r="T224" i="50"/>
  <c r="V224" i="50"/>
  <c r="V225" i="50"/>
  <c r="T225" i="50"/>
  <c r="U225" i="50"/>
  <c r="V226" i="50"/>
  <c r="T226" i="50"/>
  <c r="V232" i="50"/>
  <c r="T232" i="50"/>
  <c r="U232" i="50"/>
  <c r="V234" i="50"/>
  <c r="T234" i="50"/>
  <c r="U234" i="50"/>
  <c r="U235" i="50"/>
  <c r="T235" i="50"/>
  <c r="V235" i="50"/>
  <c r="V236" i="50"/>
  <c r="T236" i="50"/>
  <c r="U236" i="50"/>
  <c r="V238" i="50"/>
  <c r="T238" i="50"/>
  <c r="V246" i="50"/>
  <c r="T246" i="50"/>
  <c r="U246" i="50"/>
  <c r="U247" i="50"/>
  <c r="V247" i="50"/>
  <c r="T247" i="50"/>
  <c r="U249" i="50"/>
  <c r="T249" i="50"/>
  <c r="V249" i="50"/>
  <c r="V250" i="50"/>
  <c r="T250" i="50"/>
  <c r="V256" i="50"/>
  <c r="T256" i="50"/>
  <c r="U256" i="50"/>
  <c r="V258" i="50"/>
  <c r="T258" i="50"/>
  <c r="U258" i="50"/>
  <c r="V260" i="50"/>
  <c r="T260" i="50"/>
  <c r="U260" i="50"/>
  <c r="U261" i="50"/>
  <c r="T261" i="50"/>
  <c r="V261" i="50"/>
  <c r="V262" i="50"/>
  <c r="T262" i="50"/>
  <c r="V268" i="50"/>
  <c r="T268" i="50"/>
  <c r="U268" i="50"/>
  <c r="U269" i="50"/>
  <c r="T269" i="50"/>
  <c r="V269" i="50"/>
  <c r="U271" i="50"/>
  <c r="V271" i="50"/>
  <c r="T271" i="50"/>
  <c r="V272" i="50"/>
  <c r="T272" i="50"/>
  <c r="U272" i="50"/>
  <c r="U273" i="50"/>
  <c r="V273" i="50"/>
  <c r="T273" i="50"/>
  <c r="V274" i="50"/>
  <c r="T274" i="50"/>
  <c r="U284" i="50"/>
  <c r="V284" i="50"/>
  <c r="T284" i="50"/>
  <c r="V285" i="50"/>
  <c r="T285" i="50"/>
  <c r="U285" i="50"/>
  <c r="V286" i="50"/>
  <c r="T286" i="50"/>
  <c r="V291" i="50"/>
  <c r="T291" i="50"/>
  <c r="U291" i="50"/>
  <c r="U292" i="50"/>
  <c r="V292" i="50"/>
  <c r="T292" i="50"/>
  <c r="V293" i="50"/>
  <c r="T293" i="50"/>
  <c r="U293" i="50"/>
  <c r="U294" i="50"/>
  <c r="V294" i="50"/>
  <c r="T294" i="50"/>
  <c r="V295" i="50"/>
  <c r="T295" i="50"/>
  <c r="U295" i="50"/>
  <c r="U296" i="50"/>
  <c r="V296" i="50"/>
  <c r="T296" i="50"/>
  <c r="V297" i="50"/>
  <c r="T297" i="50"/>
  <c r="U297" i="50"/>
  <c r="V298" i="50"/>
  <c r="T298" i="50"/>
  <c r="V303" i="50"/>
  <c r="T303" i="50"/>
  <c r="U303" i="50"/>
  <c r="U304" i="50"/>
  <c r="V304" i="50"/>
  <c r="T304" i="50"/>
  <c r="V305" i="50"/>
  <c r="T305" i="50"/>
  <c r="U305" i="50"/>
  <c r="U306" i="50"/>
  <c r="V306" i="50"/>
  <c r="T306" i="50"/>
  <c r="V307" i="50"/>
  <c r="T307" i="50"/>
  <c r="U307" i="50"/>
  <c r="U308" i="50"/>
  <c r="V308" i="50"/>
  <c r="T308" i="50"/>
  <c r="V309" i="50"/>
  <c r="T309" i="50"/>
  <c r="U309" i="50"/>
  <c r="V310" i="50"/>
  <c r="T310" i="50"/>
  <c r="V315" i="50"/>
  <c r="T315" i="50"/>
  <c r="U315" i="50"/>
  <c r="U316" i="50"/>
  <c r="V316" i="50"/>
  <c r="T316" i="50"/>
  <c r="V317" i="50"/>
  <c r="T317" i="50"/>
  <c r="U317" i="50"/>
  <c r="U318" i="50"/>
  <c r="V318" i="50"/>
  <c r="T318" i="50"/>
  <c r="V319" i="50"/>
  <c r="T319" i="50"/>
  <c r="U319" i="50"/>
  <c r="U320" i="50"/>
  <c r="V320" i="50"/>
  <c r="T320" i="50"/>
  <c r="V321" i="50"/>
  <c r="T321" i="50"/>
  <c r="U321" i="50"/>
  <c r="V322" i="50"/>
  <c r="T322" i="50"/>
  <c r="V339" i="50"/>
  <c r="T339" i="50"/>
  <c r="U339" i="50"/>
  <c r="V340" i="50"/>
  <c r="U340" i="50"/>
  <c r="T340" i="50"/>
  <c r="U341" i="50"/>
  <c r="V341" i="50"/>
  <c r="T341" i="50"/>
  <c r="V342" i="50"/>
  <c r="T342" i="50"/>
  <c r="U342" i="50"/>
  <c r="U343" i="50"/>
  <c r="T343" i="50"/>
  <c r="V343" i="50"/>
  <c r="V344" i="50"/>
  <c r="T344" i="50"/>
  <c r="U344" i="50"/>
  <c r="U345" i="50"/>
  <c r="V345" i="50"/>
  <c r="T345" i="50"/>
  <c r="V346" i="50"/>
  <c r="T346" i="50"/>
  <c r="U351" i="50"/>
  <c r="T351" i="50"/>
  <c r="V351" i="50"/>
  <c r="V378" i="50"/>
  <c r="T378" i="50"/>
  <c r="U378" i="50"/>
  <c r="V396" i="50"/>
  <c r="T396" i="50"/>
  <c r="U396" i="50"/>
  <c r="V414" i="50"/>
  <c r="T414" i="50"/>
  <c r="U414" i="50"/>
  <c r="V432" i="50"/>
  <c r="T432" i="50"/>
  <c r="U432" i="50"/>
  <c r="U355" i="50"/>
  <c r="V355" i="50"/>
  <c r="T355" i="50"/>
  <c r="T353" i="50"/>
  <c r="V353" i="50"/>
  <c r="U353" i="50"/>
  <c r="V364" i="50"/>
  <c r="T364" i="50"/>
  <c r="U364" i="50"/>
  <c r="V362" i="50"/>
  <c r="T362" i="50"/>
  <c r="U362" i="50"/>
  <c r="U369" i="50"/>
  <c r="V369" i="50"/>
  <c r="T369" i="50"/>
  <c r="U371" i="50"/>
  <c r="T371" i="50"/>
  <c r="V371" i="50"/>
  <c r="U373" i="50"/>
  <c r="V373" i="50"/>
  <c r="T373" i="50"/>
  <c r="U381" i="50"/>
  <c r="V381" i="50"/>
  <c r="T381" i="50"/>
  <c r="U379" i="50"/>
  <c r="T379" i="50"/>
  <c r="V379" i="50"/>
  <c r="V390" i="50"/>
  <c r="T390" i="50"/>
  <c r="U390" i="50"/>
  <c r="V388" i="50"/>
  <c r="T388" i="50"/>
  <c r="U388" i="50"/>
  <c r="U399" i="50"/>
  <c r="T399" i="50"/>
  <c r="V399" i="50"/>
  <c r="U397" i="50"/>
  <c r="V397" i="50"/>
  <c r="T397" i="50"/>
  <c r="V408" i="50"/>
  <c r="T408" i="50"/>
  <c r="U408" i="50"/>
  <c r="V406" i="50"/>
  <c r="T406" i="50"/>
  <c r="U406" i="50"/>
  <c r="U417" i="50"/>
  <c r="V417" i="50"/>
  <c r="T417" i="50"/>
  <c r="U415" i="50"/>
  <c r="T415" i="50"/>
  <c r="V415" i="50"/>
  <c r="V426" i="50"/>
  <c r="T426" i="50"/>
  <c r="U426" i="50"/>
  <c r="V424" i="50"/>
  <c r="T424" i="50"/>
  <c r="U424" i="50"/>
  <c r="U435" i="50"/>
  <c r="T435" i="50"/>
  <c r="V435" i="50"/>
  <c r="U433" i="50"/>
  <c r="V433" i="50"/>
  <c r="T433" i="50"/>
  <c r="U244" i="50"/>
  <c r="V244" i="50"/>
  <c r="T244" i="50"/>
  <c r="V243" i="50"/>
  <c r="T243" i="50"/>
  <c r="U243" i="50"/>
  <c r="U231" i="50"/>
  <c r="V231" i="50"/>
  <c r="T231" i="50"/>
  <c r="U283" i="50"/>
  <c r="V283" i="50"/>
  <c r="T283" i="50"/>
  <c r="V282" i="50"/>
  <c r="T282" i="50"/>
  <c r="U282" i="50"/>
  <c r="U281" i="50"/>
  <c r="V281" i="50"/>
  <c r="T281" i="50"/>
  <c r="V280" i="50"/>
  <c r="T280" i="50"/>
  <c r="U280" i="50"/>
  <c r="U279" i="50"/>
  <c r="V279" i="50"/>
  <c r="T279" i="50"/>
  <c r="U3" i="50"/>
  <c r="U7" i="50"/>
  <c r="U5" i="50"/>
  <c r="T8" i="50"/>
  <c r="H3" i="49"/>
  <c r="S436" i="50"/>
  <c r="Q436" i="50"/>
  <c r="P436" i="50"/>
  <c r="S427" i="50"/>
  <c r="Q427" i="50"/>
  <c r="P427" i="50"/>
  <c r="S418" i="50"/>
  <c r="Q418" i="50"/>
  <c r="P418" i="50"/>
  <c r="S409" i="50"/>
  <c r="Q409" i="50"/>
  <c r="P409" i="50"/>
  <c r="S400" i="50"/>
  <c r="Q400" i="50"/>
  <c r="P400" i="50"/>
  <c r="S391" i="50"/>
  <c r="Q391" i="50"/>
  <c r="P391" i="50"/>
  <c r="S382" i="50"/>
  <c r="Q382" i="50"/>
  <c r="P382" i="50"/>
  <c r="S373" i="50"/>
  <c r="Q373" i="50"/>
  <c r="P373" i="50"/>
  <c r="S364" i="50"/>
  <c r="Q364" i="50"/>
  <c r="P364" i="50"/>
  <c r="E241" i="50"/>
  <c r="E240" i="50"/>
  <c r="E239" i="50"/>
  <c r="G478" i="50"/>
  <c r="I478" i="50" s="1"/>
  <c r="F478" i="50"/>
  <c r="E478" i="50"/>
  <c r="G477" i="50"/>
  <c r="F477" i="50"/>
  <c r="E477" i="50"/>
  <c r="G476" i="50"/>
  <c r="F476" i="50"/>
  <c r="E476" i="50"/>
  <c r="G475" i="50"/>
  <c r="F475" i="50"/>
  <c r="E475" i="50"/>
  <c r="G474" i="50"/>
  <c r="F474" i="50"/>
  <c r="E474" i="50"/>
  <c r="G473" i="50"/>
  <c r="F473" i="50"/>
  <c r="E473" i="50"/>
  <c r="G472" i="50"/>
  <c r="F472" i="50"/>
  <c r="E472" i="50"/>
  <c r="G471" i="50"/>
  <c r="F471" i="50"/>
  <c r="E471" i="50"/>
  <c r="G466" i="50"/>
  <c r="I466" i="50" s="1"/>
  <c r="F466" i="50"/>
  <c r="E466" i="50"/>
  <c r="G465" i="50"/>
  <c r="F465" i="50"/>
  <c r="E465" i="50"/>
  <c r="G464" i="50"/>
  <c r="F464" i="50"/>
  <c r="E464" i="50"/>
  <c r="G463" i="50"/>
  <c r="F463" i="50"/>
  <c r="E463" i="50"/>
  <c r="G462" i="50"/>
  <c r="F462" i="50"/>
  <c r="E462" i="50"/>
  <c r="G461" i="50"/>
  <c r="F461" i="50"/>
  <c r="E461" i="50"/>
  <c r="G460" i="50"/>
  <c r="F460" i="50"/>
  <c r="E460" i="50"/>
  <c r="G459" i="50"/>
  <c r="F459" i="50"/>
  <c r="E459" i="50"/>
  <c r="G454" i="50"/>
  <c r="I454" i="50" s="1"/>
  <c r="F454" i="50"/>
  <c r="E454" i="50"/>
  <c r="G453" i="50"/>
  <c r="F453" i="50"/>
  <c r="E453" i="50"/>
  <c r="G452" i="50"/>
  <c r="F452" i="50"/>
  <c r="E452" i="50"/>
  <c r="G451" i="50"/>
  <c r="F451" i="50"/>
  <c r="E451" i="50"/>
  <c r="G450" i="50"/>
  <c r="F450" i="50"/>
  <c r="E450" i="50"/>
  <c r="G449" i="50"/>
  <c r="F449" i="50"/>
  <c r="E449" i="50"/>
  <c r="G448" i="50"/>
  <c r="F448" i="50"/>
  <c r="E448" i="50"/>
  <c r="G447" i="50"/>
  <c r="F447" i="50"/>
  <c r="E447" i="50"/>
  <c r="G442" i="50"/>
  <c r="I442" i="50" s="1"/>
  <c r="F442" i="50"/>
  <c r="E442" i="50"/>
  <c r="G441" i="50"/>
  <c r="F441" i="50"/>
  <c r="E441" i="50"/>
  <c r="G440" i="50"/>
  <c r="F440" i="50"/>
  <c r="E440" i="50"/>
  <c r="G439" i="50"/>
  <c r="F439" i="50"/>
  <c r="E439" i="50"/>
  <c r="G438" i="50"/>
  <c r="F438" i="50"/>
  <c r="E438" i="50"/>
  <c r="G437" i="50"/>
  <c r="F437" i="50"/>
  <c r="E437" i="50"/>
  <c r="G436" i="50"/>
  <c r="F436" i="50"/>
  <c r="E436" i="50"/>
  <c r="G435" i="50"/>
  <c r="F435" i="50"/>
  <c r="E435" i="50"/>
  <c r="G430" i="50"/>
  <c r="I430" i="50" s="1"/>
  <c r="F430" i="50"/>
  <c r="E430" i="50"/>
  <c r="G429" i="50"/>
  <c r="F429" i="50"/>
  <c r="E429" i="50"/>
  <c r="G428" i="50"/>
  <c r="F428" i="50"/>
  <c r="E428" i="50"/>
  <c r="G427" i="50"/>
  <c r="F427" i="50"/>
  <c r="E427" i="50"/>
  <c r="G426" i="50"/>
  <c r="F426" i="50"/>
  <c r="E426" i="50"/>
  <c r="G425" i="50"/>
  <c r="F425" i="50"/>
  <c r="E425" i="50"/>
  <c r="G424" i="50"/>
  <c r="F424" i="50"/>
  <c r="E424" i="50"/>
  <c r="G423" i="50"/>
  <c r="F423" i="50"/>
  <c r="E423" i="50"/>
  <c r="G418" i="50"/>
  <c r="I418" i="50" s="1"/>
  <c r="F418" i="50"/>
  <c r="E418" i="50"/>
  <c r="G417" i="50"/>
  <c r="F417" i="50"/>
  <c r="E417" i="50"/>
  <c r="G416" i="50"/>
  <c r="F416" i="50"/>
  <c r="E416" i="50"/>
  <c r="G415" i="50"/>
  <c r="F415" i="50"/>
  <c r="E415" i="50"/>
  <c r="G414" i="50"/>
  <c r="F414" i="50"/>
  <c r="E414" i="50"/>
  <c r="G413" i="50"/>
  <c r="F413" i="50"/>
  <c r="E413" i="50"/>
  <c r="G412" i="50"/>
  <c r="F412" i="50"/>
  <c r="E412" i="50"/>
  <c r="G411" i="50"/>
  <c r="F411" i="50"/>
  <c r="E411" i="50"/>
  <c r="G406" i="50"/>
  <c r="I406" i="50" s="1"/>
  <c r="F406" i="50"/>
  <c r="E406" i="50"/>
  <c r="G405" i="50"/>
  <c r="F405" i="50"/>
  <c r="E405" i="50"/>
  <c r="G404" i="50"/>
  <c r="F404" i="50"/>
  <c r="E404" i="50"/>
  <c r="G403" i="50"/>
  <c r="F403" i="50"/>
  <c r="E403" i="50"/>
  <c r="G402" i="50"/>
  <c r="F402" i="50"/>
  <c r="E402" i="50"/>
  <c r="G401" i="50"/>
  <c r="F401" i="50"/>
  <c r="E401" i="50"/>
  <c r="G400" i="50"/>
  <c r="F400" i="50"/>
  <c r="E400" i="50"/>
  <c r="G399" i="50"/>
  <c r="F399" i="50"/>
  <c r="E399" i="50"/>
  <c r="G394" i="50"/>
  <c r="I394" i="50" s="1"/>
  <c r="F394" i="50"/>
  <c r="E394" i="50"/>
  <c r="G393" i="50"/>
  <c r="F393" i="50"/>
  <c r="E393" i="50"/>
  <c r="G392" i="50"/>
  <c r="F392" i="50"/>
  <c r="E392" i="50"/>
  <c r="G391" i="50"/>
  <c r="F391" i="50"/>
  <c r="E391" i="50"/>
  <c r="G390" i="50"/>
  <c r="F390" i="50"/>
  <c r="E390" i="50"/>
  <c r="G389" i="50"/>
  <c r="F389" i="50"/>
  <c r="E389" i="50"/>
  <c r="G388" i="50"/>
  <c r="F388" i="50"/>
  <c r="E388" i="50"/>
  <c r="G387" i="50"/>
  <c r="F387" i="50"/>
  <c r="E387" i="50"/>
  <c r="G382" i="50"/>
  <c r="I382" i="50" s="1"/>
  <c r="F382" i="50"/>
  <c r="E382" i="50"/>
  <c r="G381" i="50"/>
  <c r="F381" i="50"/>
  <c r="E381" i="50"/>
  <c r="G380" i="50"/>
  <c r="F380" i="50"/>
  <c r="E380" i="50"/>
  <c r="G379" i="50"/>
  <c r="F379" i="50"/>
  <c r="E379" i="50"/>
  <c r="G378" i="50"/>
  <c r="F378" i="50"/>
  <c r="E378" i="50"/>
  <c r="G377" i="50"/>
  <c r="F377" i="50"/>
  <c r="E377" i="50"/>
  <c r="G376" i="50"/>
  <c r="F376" i="50"/>
  <c r="E376" i="50"/>
  <c r="G375" i="50"/>
  <c r="F375" i="50"/>
  <c r="E375" i="50"/>
  <c r="G370" i="50"/>
  <c r="I370" i="50" s="1"/>
  <c r="F370" i="50"/>
  <c r="E370" i="50"/>
  <c r="G369" i="50"/>
  <c r="F369" i="50"/>
  <c r="E369" i="50"/>
  <c r="G368" i="50"/>
  <c r="F368" i="50"/>
  <c r="E368" i="50"/>
  <c r="G367" i="50"/>
  <c r="F367" i="50"/>
  <c r="E367" i="50"/>
  <c r="G366" i="50"/>
  <c r="F366" i="50"/>
  <c r="E366" i="50"/>
  <c r="G365" i="50"/>
  <c r="F365" i="50"/>
  <c r="E365" i="50"/>
  <c r="G364" i="50"/>
  <c r="F364" i="50"/>
  <c r="E364" i="50"/>
  <c r="G363" i="50"/>
  <c r="F363" i="50"/>
  <c r="E363" i="50"/>
  <c r="G358" i="50"/>
  <c r="I358" i="50" s="1"/>
  <c r="F358" i="50"/>
  <c r="E358" i="50"/>
  <c r="G357" i="50"/>
  <c r="F357" i="50"/>
  <c r="E357" i="50"/>
  <c r="G356" i="50"/>
  <c r="F356" i="50"/>
  <c r="E356" i="50"/>
  <c r="G355" i="50"/>
  <c r="F355" i="50"/>
  <c r="E355" i="50"/>
  <c r="G354" i="50"/>
  <c r="F354" i="50"/>
  <c r="E354" i="50"/>
  <c r="G353" i="50"/>
  <c r="F353" i="50"/>
  <c r="E353" i="50"/>
  <c r="G352" i="50"/>
  <c r="F352" i="50"/>
  <c r="E352" i="50"/>
  <c r="G351" i="50"/>
  <c r="F351" i="50"/>
  <c r="E351" i="50"/>
  <c r="G346" i="50"/>
  <c r="I346" i="50" s="1"/>
  <c r="F346" i="50"/>
  <c r="E346" i="50"/>
  <c r="G345" i="50"/>
  <c r="F345" i="50"/>
  <c r="E345" i="50"/>
  <c r="G344" i="50"/>
  <c r="F344" i="50"/>
  <c r="E344" i="50"/>
  <c r="G343" i="50"/>
  <c r="F343" i="50"/>
  <c r="E343" i="50"/>
  <c r="G342" i="50"/>
  <c r="F342" i="50"/>
  <c r="E342" i="50"/>
  <c r="G341" i="50"/>
  <c r="F341" i="50"/>
  <c r="E341" i="50"/>
  <c r="G340" i="50"/>
  <c r="F340" i="50"/>
  <c r="E340" i="50"/>
  <c r="G339" i="50"/>
  <c r="F339" i="50"/>
  <c r="E339" i="50"/>
  <c r="G334" i="50"/>
  <c r="I334" i="50" s="1"/>
  <c r="F334" i="50"/>
  <c r="E334" i="50"/>
  <c r="G333" i="50"/>
  <c r="F333" i="50"/>
  <c r="E333" i="50"/>
  <c r="G332" i="50"/>
  <c r="F332" i="50"/>
  <c r="E332" i="50"/>
  <c r="G331" i="50"/>
  <c r="F331" i="50"/>
  <c r="E331" i="50"/>
  <c r="G330" i="50"/>
  <c r="F330" i="50"/>
  <c r="E330" i="50"/>
  <c r="G329" i="50"/>
  <c r="F329" i="50"/>
  <c r="E329" i="50"/>
  <c r="G328" i="50"/>
  <c r="F328" i="50"/>
  <c r="E328" i="50"/>
  <c r="G327" i="50"/>
  <c r="F327" i="50"/>
  <c r="E327" i="50"/>
  <c r="G322" i="50"/>
  <c r="I322" i="50" s="1"/>
  <c r="F322" i="50"/>
  <c r="E322" i="50"/>
  <c r="G321" i="50"/>
  <c r="F321" i="50"/>
  <c r="E321" i="50"/>
  <c r="G320" i="50"/>
  <c r="F320" i="50"/>
  <c r="E320" i="50"/>
  <c r="G319" i="50"/>
  <c r="F319" i="50"/>
  <c r="E319" i="50"/>
  <c r="G318" i="50"/>
  <c r="F318" i="50"/>
  <c r="E318" i="50"/>
  <c r="G317" i="50"/>
  <c r="F317" i="50"/>
  <c r="E317" i="50"/>
  <c r="G316" i="50"/>
  <c r="F316" i="50"/>
  <c r="E316" i="50"/>
  <c r="G315" i="50"/>
  <c r="F315" i="50"/>
  <c r="E315" i="50"/>
  <c r="G310" i="50"/>
  <c r="I310" i="50" s="1"/>
  <c r="F310" i="50"/>
  <c r="E310" i="50"/>
  <c r="G309" i="50"/>
  <c r="F309" i="50"/>
  <c r="E309" i="50"/>
  <c r="G308" i="50"/>
  <c r="F308" i="50"/>
  <c r="E308" i="50"/>
  <c r="G307" i="50"/>
  <c r="F307" i="50"/>
  <c r="E307" i="50"/>
  <c r="G306" i="50"/>
  <c r="F306" i="50"/>
  <c r="E306" i="50"/>
  <c r="G305" i="50"/>
  <c r="F305" i="50"/>
  <c r="E305" i="50"/>
  <c r="G304" i="50"/>
  <c r="F304" i="50"/>
  <c r="E304" i="50"/>
  <c r="G303" i="50"/>
  <c r="F303" i="50"/>
  <c r="E303" i="50"/>
  <c r="G298" i="50"/>
  <c r="I298" i="50" s="1"/>
  <c r="F298" i="50"/>
  <c r="E298" i="50"/>
  <c r="G297" i="50"/>
  <c r="F297" i="50"/>
  <c r="E297" i="50"/>
  <c r="G296" i="50"/>
  <c r="F296" i="50"/>
  <c r="E296" i="50"/>
  <c r="G295" i="50"/>
  <c r="F295" i="50"/>
  <c r="E295" i="50"/>
  <c r="G294" i="50"/>
  <c r="F294" i="50"/>
  <c r="E294" i="50"/>
  <c r="G293" i="50"/>
  <c r="F293" i="50"/>
  <c r="E293" i="50"/>
  <c r="G292" i="50"/>
  <c r="F292" i="50"/>
  <c r="E292" i="50"/>
  <c r="G291" i="50"/>
  <c r="F291" i="50"/>
  <c r="E291" i="50"/>
  <c r="G286" i="50"/>
  <c r="I286" i="50" s="1"/>
  <c r="F286" i="50"/>
  <c r="E286" i="50"/>
  <c r="G285" i="50"/>
  <c r="F285" i="50"/>
  <c r="E285" i="50"/>
  <c r="G284" i="50"/>
  <c r="F284" i="50"/>
  <c r="E284" i="50"/>
  <c r="G283" i="50"/>
  <c r="F283" i="50"/>
  <c r="E283" i="50"/>
  <c r="G282" i="50"/>
  <c r="F282" i="50"/>
  <c r="E282" i="50"/>
  <c r="G281" i="50"/>
  <c r="F281" i="50"/>
  <c r="E281" i="50"/>
  <c r="G280" i="50"/>
  <c r="F280" i="50"/>
  <c r="E280" i="50"/>
  <c r="G279" i="50"/>
  <c r="F279" i="50"/>
  <c r="E279" i="50"/>
  <c r="G274" i="50"/>
  <c r="I274" i="50" s="1"/>
  <c r="F274" i="50"/>
  <c r="E274" i="50"/>
  <c r="G273" i="50"/>
  <c r="F273" i="50"/>
  <c r="E273" i="50"/>
  <c r="G272" i="50"/>
  <c r="F272" i="50"/>
  <c r="E272" i="50"/>
  <c r="G271" i="50"/>
  <c r="F271" i="50"/>
  <c r="E271" i="50"/>
  <c r="G270" i="50"/>
  <c r="F270" i="50"/>
  <c r="E270" i="50"/>
  <c r="G269" i="50"/>
  <c r="F269" i="50"/>
  <c r="E269" i="50"/>
  <c r="G268" i="50"/>
  <c r="F268" i="50"/>
  <c r="E268" i="50"/>
  <c r="G267" i="50"/>
  <c r="F267" i="50"/>
  <c r="E267" i="50"/>
  <c r="G262" i="50"/>
  <c r="I262" i="50" s="1"/>
  <c r="F262" i="50"/>
  <c r="E262" i="50"/>
  <c r="G261" i="50"/>
  <c r="F261" i="50"/>
  <c r="E261" i="50"/>
  <c r="G260" i="50"/>
  <c r="F260" i="50"/>
  <c r="E260" i="50"/>
  <c r="G259" i="50"/>
  <c r="F259" i="50"/>
  <c r="E259" i="50"/>
  <c r="G258" i="50"/>
  <c r="F258" i="50"/>
  <c r="E258" i="50"/>
  <c r="G257" i="50"/>
  <c r="F257" i="50"/>
  <c r="E257" i="50"/>
  <c r="G256" i="50"/>
  <c r="F256" i="50"/>
  <c r="E256" i="50"/>
  <c r="G255" i="50"/>
  <c r="F255" i="50"/>
  <c r="E255" i="50"/>
  <c r="G250" i="50"/>
  <c r="I250" i="50" s="1"/>
  <c r="F250" i="50"/>
  <c r="E250" i="50"/>
  <c r="G249" i="50"/>
  <c r="F249" i="50"/>
  <c r="E249" i="50"/>
  <c r="G248" i="50"/>
  <c r="F248" i="50"/>
  <c r="E248" i="50"/>
  <c r="G247" i="50"/>
  <c r="F247" i="50"/>
  <c r="E247" i="50"/>
  <c r="G246" i="50"/>
  <c r="F246" i="50"/>
  <c r="E246" i="50"/>
  <c r="G245" i="50"/>
  <c r="F245" i="50"/>
  <c r="E245" i="50"/>
  <c r="G244" i="50"/>
  <c r="F244" i="50"/>
  <c r="E244" i="50"/>
  <c r="G243" i="50"/>
  <c r="F243" i="50"/>
  <c r="E243" i="50"/>
  <c r="G226" i="50"/>
  <c r="I226" i="50" s="1"/>
  <c r="F226" i="50"/>
  <c r="E226" i="50"/>
  <c r="G225" i="50"/>
  <c r="F225" i="50"/>
  <c r="E225" i="50"/>
  <c r="G224" i="50"/>
  <c r="F224" i="50"/>
  <c r="E224" i="50"/>
  <c r="G223" i="50"/>
  <c r="F223" i="50"/>
  <c r="E223" i="50"/>
  <c r="G222" i="50"/>
  <c r="F222" i="50"/>
  <c r="E222" i="50"/>
  <c r="G221" i="50"/>
  <c r="F221" i="50"/>
  <c r="E221" i="50"/>
  <c r="G220" i="50"/>
  <c r="F220" i="50"/>
  <c r="E220" i="50"/>
  <c r="G219" i="50"/>
  <c r="F219" i="50"/>
  <c r="E219" i="50"/>
  <c r="G214" i="50"/>
  <c r="I214" i="50" s="1"/>
  <c r="F214" i="50"/>
  <c r="E214" i="50"/>
  <c r="G213" i="50"/>
  <c r="F213" i="50"/>
  <c r="E213" i="50"/>
  <c r="G212" i="50"/>
  <c r="F212" i="50"/>
  <c r="E212" i="50"/>
  <c r="G211" i="50"/>
  <c r="F211" i="50"/>
  <c r="E211" i="50"/>
  <c r="G210" i="50"/>
  <c r="F210" i="50"/>
  <c r="E210" i="50"/>
  <c r="G209" i="50"/>
  <c r="F209" i="50"/>
  <c r="E209" i="50"/>
  <c r="G208" i="50"/>
  <c r="F208" i="50"/>
  <c r="E208" i="50"/>
  <c r="G207" i="50"/>
  <c r="F207" i="50"/>
  <c r="E207" i="50"/>
  <c r="D207" i="50"/>
  <c r="D208" i="50"/>
  <c r="D209" i="50"/>
  <c r="D210" i="50"/>
  <c r="D211" i="50"/>
  <c r="D212" i="50"/>
  <c r="D213" i="50"/>
  <c r="D214" i="50"/>
  <c r="G202" i="50"/>
  <c r="I202" i="50" s="1"/>
  <c r="F202" i="50"/>
  <c r="E202" i="50"/>
  <c r="G201" i="50"/>
  <c r="F201" i="50"/>
  <c r="E201" i="50"/>
  <c r="G200" i="50"/>
  <c r="F200" i="50"/>
  <c r="E200" i="50"/>
  <c r="G199" i="50"/>
  <c r="F199" i="50"/>
  <c r="E199" i="50"/>
  <c r="G198" i="50"/>
  <c r="F198" i="50"/>
  <c r="E198" i="50"/>
  <c r="G197" i="50"/>
  <c r="F197" i="50"/>
  <c r="E197" i="50"/>
  <c r="G196" i="50"/>
  <c r="F196" i="50"/>
  <c r="E196" i="50"/>
  <c r="G195" i="50"/>
  <c r="F195" i="50"/>
  <c r="E195" i="50"/>
  <c r="G190" i="50"/>
  <c r="I190" i="50" s="1"/>
  <c r="F190" i="50"/>
  <c r="E190" i="50"/>
  <c r="G189" i="50"/>
  <c r="F189" i="50"/>
  <c r="E189" i="50"/>
  <c r="G188" i="50"/>
  <c r="F188" i="50"/>
  <c r="E188" i="50"/>
  <c r="G187" i="50"/>
  <c r="F187" i="50"/>
  <c r="E187" i="50"/>
  <c r="G186" i="50"/>
  <c r="F186" i="50"/>
  <c r="E186" i="50"/>
  <c r="G185" i="50"/>
  <c r="F185" i="50"/>
  <c r="E185" i="50"/>
  <c r="G184" i="50"/>
  <c r="F184" i="50"/>
  <c r="E184" i="50"/>
  <c r="G183" i="50"/>
  <c r="F183" i="50"/>
  <c r="E183" i="50"/>
  <c r="G178" i="50"/>
  <c r="I178" i="50" s="1"/>
  <c r="F178" i="50"/>
  <c r="E178" i="50"/>
  <c r="G177" i="50"/>
  <c r="F177" i="50"/>
  <c r="E177" i="50"/>
  <c r="G176" i="50"/>
  <c r="F176" i="50"/>
  <c r="E176" i="50"/>
  <c r="G175" i="50"/>
  <c r="F175" i="50"/>
  <c r="E175" i="50"/>
  <c r="G171" i="50"/>
  <c r="F171" i="50"/>
  <c r="E171" i="50"/>
  <c r="G166" i="50"/>
  <c r="I166" i="50" s="1"/>
  <c r="F166" i="50"/>
  <c r="E166" i="50"/>
  <c r="G165" i="50"/>
  <c r="F165" i="50"/>
  <c r="E165" i="50"/>
  <c r="G164" i="50"/>
  <c r="F164" i="50"/>
  <c r="E164" i="50"/>
  <c r="G163" i="50"/>
  <c r="F163" i="50"/>
  <c r="E163" i="50"/>
  <c r="G162" i="50"/>
  <c r="F162" i="50"/>
  <c r="E162" i="50"/>
  <c r="G161" i="50"/>
  <c r="F161" i="50"/>
  <c r="E161" i="50"/>
  <c r="G160" i="50"/>
  <c r="F160" i="50"/>
  <c r="E160" i="50"/>
  <c r="G159" i="50"/>
  <c r="F159" i="50"/>
  <c r="E159" i="50"/>
  <c r="G154" i="50"/>
  <c r="I154" i="50" s="1"/>
  <c r="F154" i="50"/>
  <c r="E154" i="50"/>
  <c r="G153" i="50"/>
  <c r="F153" i="50"/>
  <c r="E153" i="50"/>
  <c r="G152" i="50"/>
  <c r="F152" i="50"/>
  <c r="E152" i="50"/>
  <c r="G151" i="50"/>
  <c r="F151" i="50"/>
  <c r="E151" i="50"/>
  <c r="G150" i="50"/>
  <c r="F150" i="50"/>
  <c r="E150" i="50"/>
  <c r="G149" i="50"/>
  <c r="F149" i="50"/>
  <c r="E149" i="50"/>
  <c r="G148" i="50"/>
  <c r="F148" i="50"/>
  <c r="E148" i="50"/>
  <c r="G147" i="50"/>
  <c r="F147" i="50"/>
  <c r="E147" i="50"/>
  <c r="G142" i="50"/>
  <c r="I142" i="50" s="1"/>
  <c r="F142" i="50"/>
  <c r="E142" i="50"/>
  <c r="G141" i="50"/>
  <c r="F141" i="50"/>
  <c r="E141" i="50"/>
  <c r="G140" i="50"/>
  <c r="F140" i="50"/>
  <c r="E140" i="50"/>
  <c r="G139" i="50"/>
  <c r="F139" i="50"/>
  <c r="E139" i="50"/>
  <c r="G138" i="50"/>
  <c r="F138" i="50"/>
  <c r="E138" i="50"/>
  <c r="G137" i="50"/>
  <c r="F137" i="50"/>
  <c r="E137" i="50"/>
  <c r="G136" i="50"/>
  <c r="F136" i="50"/>
  <c r="E136" i="50"/>
  <c r="G135" i="50"/>
  <c r="F135" i="50"/>
  <c r="E135" i="50"/>
  <c r="G130" i="50"/>
  <c r="I130" i="50" s="1"/>
  <c r="F130" i="50"/>
  <c r="E130" i="50"/>
  <c r="G129" i="50"/>
  <c r="F129" i="50"/>
  <c r="E129" i="50"/>
  <c r="G128" i="50"/>
  <c r="F128" i="50"/>
  <c r="E128" i="50"/>
  <c r="G127" i="50"/>
  <c r="F127" i="50"/>
  <c r="E127" i="50"/>
  <c r="G126" i="50"/>
  <c r="F126" i="50"/>
  <c r="E126" i="50"/>
  <c r="G125" i="50"/>
  <c r="F125" i="50"/>
  <c r="E125" i="50"/>
  <c r="G124" i="50"/>
  <c r="F124" i="50"/>
  <c r="E124" i="50"/>
  <c r="G123" i="50"/>
  <c r="F123" i="50"/>
  <c r="E123" i="50"/>
  <c r="G118" i="50"/>
  <c r="I118" i="50" s="1"/>
  <c r="F118" i="50"/>
  <c r="E118" i="50"/>
  <c r="G117" i="50"/>
  <c r="F117" i="50"/>
  <c r="E117" i="50"/>
  <c r="G116" i="50"/>
  <c r="F116" i="50"/>
  <c r="E116" i="50"/>
  <c r="G115" i="50"/>
  <c r="F115" i="50"/>
  <c r="E115" i="50"/>
  <c r="G114" i="50"/>
  <c r="F114" i="50"/>
  <c r="E114" i="50"/>
  <c r="G113" i="50"/>
  <c r="F113" i="50"/>
  <c r="E113" i="50"/>
  <c r="G112" i="50"/>
  <c r="F112" i="50"/>
  <c r="E112" i="50"/>
  <c r="G111" i="50"/>
  <c r="F111" i="50"/>
  <c r="E111" i="50"/>
  <c r="G106" i="50"/>
  <c r="I106" i="50" s="1"/>
  <c r="F106" i="50"/>
  <c r="E106" i="50"/>
  <c r="G105" i="50"/>
  <c r="F105" i="50"/>
  <c r="E105" i="50"/>
  <c r="G104" i="50"/>
  <c r="F104" i="50"/>
  <c r="E104" i="50"/>
  <c r="G103" i="50"/>
  <c r="F103" i="50"/>
  <c r="E103" i="50"/>
  <c r="G102" i="50"/>
  <c r="F102" i="50"/>
  <c r="E102" i="50"/>
  <c r="G101" i="50"/>
  <c r="F101" i="50"/>
  <c r="E101" i="50"/>
  <c r="G100" i="50"/>
  <c r="F100" i="50"/>
  <c r="E100" i="50"/>
  <c r="G99" i="50"/>
  <c r="F99" i="50"/>
  <c r="E99" i="50"/>
  <c r="G94" i="50"/>
  <c r="I94" i="50" s="1"/>
  <c r="F94" i="50"/>
  <c r="E94" i="50"/>
  <c r="G93" i="50"/>
  <c r="F93" i="50"/>
  <c r="E93" i="50"/>
  <c r="G92" i="50"/>
  <c r="F92" i="50"/>
  <c r="E92" i="50"/>
  <c r="G91" i="50"/>
  <c r="F91" i="50"/>
  <c r="E91" i="50"/>
  <c r="G90" i="50"/>
  <c r="F90" i="50"/>
  <c r="E90" i="50"/>
  <c r="G89" i="50"/>
  <c r="F89" i="50"/>
  <c r="E89" i="50"/>
  <c r="G88" i="50"/>
  <c r="F88" i="50"/>
  <c r="E88" i="50"/>
  <c r="G87" i="50"/>
  <c r="F87" i="50"/>
  <c r="E87" i="50"/>
  <c r="D87" i="50"/>
  <c r="D88" i="50"/>
  <c r="D89" i="50"/>
  <c r="D90" i="50"/>
  <c r="D91" i="50"/>
  <c r="D92" i="50"/>
  <c r="D93" i="50"/>
  <c r="D94" i="50"/>
  <c r="G82" i="50"/>
  <c r="I82" i="50" s="1"/>
  <c r="F82" i="50"/>
  <c r="E82" i="50"/>
  <c r="G81" i="50"/>
  <c r="F81" i="50"/>
  <c r="E81" i="50"/>
  <c r="G80" i="50"/>
  <c r="F80" i="50"/>
  <c r="E80" i="50"/>
  <c r="G79" i="50"/>
  <c r="F79" i="50"/>
  <c r="E79" i="50"/>
  <c r="G78" i="50"/>
  <c r="F78" i="50"/>
  <c r="E78" i="50"/>
  <c r="G77" i="50"/>
  <c r="F77" i="50"/>
  <c r="E77" i="50"/>
  <c r="G76" i="50"/>
  <c r="F76" i="50"/>
  <c r="E76" i="50"/>
  <c r="G75" i="50"/>
  <c r="F75" i="50"/>
  <c r="E75" i="50"/>
  <c r="G70" i="50"/>
  <c r="I70" i="50" s="1"/>
  <c r="F70" i="50"/>
  <c r="E70" i="50"/>
  <c r="G69" i="50"/>
  <c r="F69" i="50"/>
  <c r="E69" i="50"/>
  <c r="G68" i="50"/>
  <c r="F68" i="50"/>
  <c r="E68" i="50"/>
  <c r="G67" i="50"/>
  <c r="F67" i="50"/>
  <c r="E67" i="50"/>
  <c r="G66" i="50"/>
  <c r="F66" i="50"/>
  <c r="E66" i="50"/>
  <c r="G65" i="50"/>
  <c r="F65" i="50"/>
  <c r="E65" i="50"/>
  <c r="G64" i="50"/>
  <c r="F64" i="50"/>
  <c r="E64" i="50"/>
  <c r="G63" i="50"/>
  <c r="F63" i="50"/>
  <c r="E63" i="50"/>
  <c r="E51" i="50"/>
  <c r="G58" i="50"/>
  <c r="I58" i="50" s="1"/>
  <c r="F58" i="50"/>
  <c r="E58" i="50"/>
  <c r="G57" i="50"/>
  <c r="F57" i="50"/>
  <c r="E57" i="50"/>
  <c r="G56" i="50"/>
  <c r="F56" i="50"/>
  <c r="E56" i="50"/>
  <c r="G55" i="50"/>
  <c r="F55" i="50"/>
  <c r="E55" i="50"/>
  <c r="G54" i="50"/>
  <c r="F54" i="50"/>
  <c r="E54" i="50"/>
  <c r="G53" i="50"/>
  <c r="F53" i="50"/>
  <c r="E53" i="50"/>
  <c r="G52" i="50"/>
  <c r="F52" i="50"/>
  <c r="E52" i="50"/>
  <c r="G51" i="50"/>
  <c r="F51" i="50"/>
  <c r="E39" i="50"/>
  <c r="F39" i="50"/>
  <c r="G39" i="50"/>
  <c r="E40" i="50"/>
  <c r="F40" i="50"/>
  <c r="G40" i="50"/>
  <c r="E41" i="50"/>
  <c r="F41" i="50"/>
  <c r="G41" i="50"/>
  <c r="E42" i="50"/>
  <c r="F42" i="50"/>
  <c r="G42" i="50"/>
  <c r="E43" i="50"/>
  <c r="F43" i="50"/>
  <c r="G43" i="50"/>
  <c r="E44" i="50"/>
  <c r="F44" i="50"/>
  <c r="G44" i="50"/>
  <c r="E45" i="50"/>
  <c r="F45" i="50"/>
  <c r="G45" i="50"/>
  <c r="E46" i="50"/>
  <c r="F46" i="50"/>
  <c r="G46" i="50"/>
  <c r="I46" i="50" s="1"/>
  <c r="G34" i="50"/>
  <c r="I34" i="50" s="1"/>
  <c r="F34" i="50"/>
  <c r="E34" i="50"/>
  <c r="G33" i="50"/>
  <c r="F33" i="50"/>
  <c r="E33" i="50"/>
  <c r="G32" i="50"/>
  <c r="F32" i="50"/>
  <c r="E32" i="50"/>
  <c r="G31" i="50"/>
  <c r="F31" i="50"/>
  <c r="E31" i="50"/>
  <c r="G30" i="50"/>
  <c r="F30" i="50"/>
  <c r="E30" i="50"/>
  <c r="G29" i="50"/>
  <c r="F29" i="50"/>
  <c r="E29" i="50"/>
  <c r="G28" i="50"/>
  <c r="F28" i="50"/>
  <c r="E28" i="50"/>
  <c r="G27" i="50"/>
  <c r="F27" i="50"/>
  <c r="E27" i="50"/>
  <c r="G22" i="50"/>
  <c r="I22" i="50" s="1"/>
  <c r="F22" i="50"/>
  <c r="E22" i="50"/>
  <c r="G21" i="50"/>
  <c r="F21" i="50"/>
  <c r="E21" i="50"/>
  <c r="G20" i="50"/>
  <c r="F20" i="50"/>
  <c r="E20" i="50"/>
  <c r="G19" i="50"/>
  <c r="F19" i="50"/>
  <c r="E19" i="50"/>
  <c r="G18" i="50"/>
  <c r="F18" i="50"/>
  <c r="E18" i="50"/>
  <c r="G17" i="50"/>
  <c r="F17" i="50"/>
  <c r="E17" i="50"/>
  <c r="G16" i="50"/>
  <c r="F16" i="50"/>
  <c r="E16" i="50"/>
  <c r="G15" i="50"/>
  <c r="F15" i="50"/>
  <c r="E15" i="50"/>
  <c r="Q385" i="50" l="1"/>
  <c r="Q428" i="50"/>
  <c r="Q393" i="50"/>
  <c r="U327" i="50"/>
  <c r="V327" i="50"/>
  <c r="T327" i="50"/>
  <c r="J16" i="50"/>
  <c r="H16" i="50"/>
  <c r="I16" i="50"/>
  <c r="J18" i="50"/>
  <c r="H18" i="50"/>
  <c r="I18" i="50"/>
  <c r="J20" i="50"/>
  <c r="H20" i="50"/>
  <c r="I20" i="50"/>
  <c r="J22" i="50"/>
  <c r="H22" i="50"/>
  <c r="J28" i="50"/>
  <c r="H28" i="50"/>
  <c r="I28" i="50"/>
  <c r="J30" i="50"/>
  <c r="H30" i="50"/>
  <c r="I30" i="50"/>
  <c r="J32" i="50"/>
  <c r="H32" i="50"/>
  <c r="I32" i="50"/>
  <c r="J34" i="50"/>
  <c r="H34" i="50"/>
  <c r="I45" i="50"/>
  <c r="J45" i="50"/>
  <c r="H45" i="50"/>
  <c r="I43" i="50"/>
  <c r="H43" i="50"/>
  <c r="J43" i="50"/>
  <c r="I41" i="50"/>
  <c r="J41" i="50"/>
  <c r="H41" i="50"/>
  <c r="I39" i="50"/>
  <c r="H39" i="50"/>
  <c r="J39" i="50"/>
  <c r="I51" i="50"/>
  <c r="H51" i="50"/>
  <c r="J51" i="50"/>
  <c r="I53" i="50"/>
  <c r="J53" i="50"/>
  <c r="H53" i="50"/>
  <c r="I55" i="50"/>
  <c r="H55" i="50"/>
  <c r="J55" i="50"/>
  <c r="I57" i="50"/>
  <c r="J57" i="50"/>
  <c r="H57" i="50"/>
  <c r="J64" i="50"/>
  <c r="H64" i="50"/>
  <c r="I64" i="50"/>
  <c r="J66" i="50"/>
  <c r="H66" i="50"/>
  <c r="I66" i="50"/>
  <c r="J68" i="50"/>
  <c r="H68" i="50"/>
  <c r="I68" i="50"/>
  <c r="J70" i="50"/>
  <c r="H70" i="50"/>
  <c r="J76" i="50"/>
  <c r="H76" i="50"/>
  <c r="I76" i="50"/>
  <c r="J78" i="50"/>
  <c r="H78" i="50"/>
  <c r="I78" i="50"/>
  <c r="J80" i="50"/>
  <c r="H80" i="50"/>
  <c r="I80" i="50"/>
  <c r="J82" i="50"/>
  <c r="H82" i="50"/>
  <c r="J88" i="50"/>
  <c r="H88" i="50"/>
  <c r="I88" i="50"/>
  <c r="J90" i="50"/>
  <c r="H90" i="50"/>
  <c r="I90" i="50"/>
  <c r="J92" i="50"/>
  <c r="H92" i="50"/>
  <c r="I92" i="50"/>
  <c r="J94" i="50"/>
  <c r="H94" i="50"/>
  <c r="J100" i="50"/>
  <c r="H100" i="50"/>
  <c r="I100" i="50"/>
  <c r="J102" i="50"/>
  <c r="H102" i="50"/>
  <c r="I102" i="50"/>
  <c r="J104" i="50"/>
  <c r="H104" i="50"/>
  <c r="I104" i="50"/>
  <c r="J106" i="50"/>
  <c r="H106" i="50"/>
  <c r="J112" i="50"/>
  <c r="H112" i="50"/>
  <c r="I112" i="50"/>
  <c r="J114" i="50"/>
  <c r="H114" i="50"/>
  <c r="I114" i="50"/>
  <c r="J116" i="50"/>
  <c r="H116" i="50"/>
  <c r="I116" i="50"/>
  <c r="J118" i="50"/>
  <c r="H118" i="50"/>
  <c r="I128" i="50"/>
  <c r="H128" i="50"/>
  <c r="J128" i="50"/>
  <c r="J130" i="50"/>
  <c r="H130" i="50"/>
  <c r="I140" i="50"/>
  <c r="J140" i="50"/>
  <c r="H140" i="50"/>
  <c r="J142" i="50"/>
  <c r="H142" i="50"/>
  <c r="I150" i="50"/>
  <c r="H150" i="50"/>
  <c r="J150" i="50"/>
  <c r="I152" i="50"/>
  <c r="J152" i="50"/>
  <c r="H152" i="50"/>
  <c r="J154" i="50"/>
  <c r="H154" i="50"/>
  <c r="I164" i="50"/>
  <c r="H164" i="50"/>
  <c r="J164" i="50"/>
  <c r="J166" i="50"/>
  <c r="H166" i="50"/>
  <c r="I172" i="50"/>
  <c r="J172" i="50"/>
  <c r="H172" i="50"/>
  <c r="I174" i="50"/>
  <c r="H174" i="50"/>
  <c r="J174" i="50"/>
  <c r="I176" i="50"/>
  <c r="J176" i="50"/>
  <c r="H176" i="50"/>
  <c r="J178" i="50"/>
  <c r="H178" i="50"/>
  <c r="I184" i="50"/>
  <c r="H184" i="50"/>
  <c r="J184" i="50"/>
  <c r="I186" i="50"/>
  <c r="J186" i="50"/>
  <c r="H186" i="50"/>
  <c r="I188" i="50"/>
  <c r="H188" i="50"/>
  <c r="J188" i="50"/>
  <c r="J190" i="50"/>
  <c r="H190" i="50"/>
  <c r="I196" i="50"/>
  <c r="J196" i="50"/>
  <c r="H196" i="50"/>
  <c r="I198" i="50"/>
  <c r="H198" i="50"/>
  <c r="J198" i="50"/>
  <c r="I200" i="50"/>
  <c r="J200" i="50"/>
  <c r="H200" i="50"/>
  <c r="J202" i="50"/>
  <c r="H202" i="50"/>
  <c r="I208" i="50"/>
  <c r="H208" i="50"/>
  <c r="J208" i="50"/>
  <c r="I210" i="50"/>
  <c r="J210" i="50"/>
  <c r="H210" i="50"/>
  <c r="I212" i="50"/>
  <c r="H212" i="50"/>
  <c r="J212" i="50"/>
  <c r="J214" i="50"/>
  <c r="H214" i="50"/>
  <c r="I220" i="50"/>
  <c r="J220" i="50"/>
  <c r="H220" i="50"/>
  <c r="I222" i="50"/>
  <c r="H222" i="50"/>
  <c r="J222" i="50"/>
  <c r="I224" i="50"/>
  <c r="J224" i="50"/>
  <c r="H224" i="50"/>
  <c r="J226" i="50"/>
  <c r="H226" i="50"/>
  <c r="I244" i="50"/>
  <c r="H244" i="50"/>
  <c r="J244" i="50"/>
  <c r="I246" i="50"/>
  <c r="J246" i="50"/>
  <c r="H246" i="50"/>
  <c r="I248" i="50"/>
  <c r="H248" i="50"/>
  <c r="J248" i="50"/>
  <c r="J250" i="50"/>
  <c r="H250" i="50"/>
  <c r="I256" i="50"/>
  <c r="J256" i="50"/>
  <c r="H256" i="50"/>
  <c r="I258" i="50"/>
  <c r="H258" i="50"/>
  <c r="J258" i="50"/>
  <c r="I260" i="50"/>
  <c r="J260" i="50"/>
  <c r="H260" i="50"/>
  <c r="J262" i="50"/>
  <c r="H262" i="50"/>
  <c r="I268" i="50"/>
  <c r="H268" i="50"/>
  <c r="J268" i="50"/>
  <c r="I270" i="50"/>
  <c r="J270" i="50"/>
  <c r="H270" i="50"/>
  <c r="I272" i="50"/>
  <c r="H272" i="50"/>
  <c r="J272" i="50"/>
  <c r="J274" i="50"/>
  <c r="H274" i="50"/>
  <c r="I280" i="50"/>
  <c r="J280" i="50"/>
  <c r="H280" i="50"/>
  <c r="I282" i="50"/>
  <c r="H282" i="50"/>
  <c r="J282" i="50"/>
  <c r="I284" i="50"/>
  <c r="J284" i="50"/>
  <c r="H284" i="50"/>
  <c r="J286" i="50"/>
  <c r="H286" i="50"/>
  <c r="I292" i="50"/>
  <c r="H292" i="50"/>
  <c r="J292" i="50"/>
  <c r="I294" i="50"/>
  <c r="J294" i="50"/>
  <c r="H294" i="50"/>
  <c r="I296" i="50"/>
  <c r="H296" i="50"/>
  <c r="J296" i="50"/>
  <c r="J298" i="50"/>
  <c r="H298" i="50"/>
  <c r="I304" i="50"/>
  <c r="J304" i="50"/>
  <c r="H304" i="50"/>
  <c r="I306" i="50"/>
  <c r="H306" i="50"/>
  <c r="J306" i="50"/>
  <c r="I308" i="50"/>
  <c r="J308" i="50"/>
  <c r="H308" i="50"/>
  <c r="J310" i="50"/>
  <c r="H310" i="50"/>
  <c r="I316" i="50"/>
  <c r="J316" i="50"/>
  <c r="H316" i="50"/>
  <c r="I318" i="50"/>
  <c r="H318" i="50"/>
  <c r="J318" i="50"/>
  <c r="I320" i="50"/>
  <c r="J320" i="50"/>
  <c r="H320" i="50"/>
  <c r="J322" i="50"/>
  <c r="H322" i="50"/>
  <c r="I328" i="50"/>
  <c r="H328" i="50"/>
  <c r="J328" i="50"/>
  <c r="I330" i="50"/>
  <c r="J330" i="50"/>
  <c r="H330" i="50"/>
  <c r="I332" i="50"/>
  <c r="H332" i="50"/>
  <c r="J332" i="50"/>
  <c r="J334" i="50"/>
  <c r="H334" i="50"/>
  <c r="I340" i="50"/>
  <c r="J340" i="50"/>
  <c r="H340" i="50"/>
  <c r="I342" i="50"/>
  <c r="H342" i="50"/>
  <c r="J342" i="50"/>
  <c r="I344" i="50"/>
  <c r="J344" i="50"/>
  <c r="H344" i="50"/>
  <c r="J346" i="50"/>
  <c r="H346" i="50"/>
  <c r="I352" i="50"/>
  <c r="H352" i="50"/>
  <c r="J352" i="50"/>
  <c r="I354" i="50"/>
  <c r="J354" i="50"/>
  <c r="H354" i="50"/>
  <c r="I356" i="50"/>
  <c r="H356" i="50"/>
  <c r="J356" i="50"/>
  <c r="J358" i="50"/>
  <c r="H358" i="50"/>
  <c r="I364" i="50"/>
  <c r="J364" i="50"/>
  <c r="H364" i="50"/>
  <c r="I366" i="50"/>
  <c r="H366" i="50"/>
  <c r="J366" i="50"/>
  <c r="I368" i="50"/>
  <c r="J368" i="50"/>
  <c r="H368" i="50"/>
  <c r="J370" i="50"/>
  <c r="H370" i="50"/>
  <c r="I376" i="50"/>
  <c r="H376" i="50"/>
  <c r="J376" i="50"/>
  <c r="I378" i="50"/>
  <c r="J378" i="50"/>
  <c r="H378" i="50"/>
  <c r="I380" i="50"/>
  <c r="H380" i="50"/>
  <c r="J380" i="50"/>
  <c r="J382" i="50"/>
  <c r="H382" i="50"/>
  <c r="I388" i="50"/>
  <c r="J388" i="50"/>
  <c r="H388" i="50"/>
  <c r="I390" i="50"/>
  <c r="H390" i="50"/>
  <c r="J390" i="50"/>
  <c r="I392" i="50"/>
  <c r="J392" i="50"/>
  <c r="H392" i="50"/>
  <c r="J394" i="50"/>
  <c r="H394" i="50"/>
  <c r="J400" i="50"/>
  <c r="H400" i="50"/>
  <c r="I400" i="50"/>
  <c r="J402" i="50"/>
  <c r="H402" i="50"/>
  <c r="I402" i="50"/>
  <c r="J404" i="50"/>
  <c r="H404" i="50"/>
  <c r="I404" i="50"/>
  <c r="J406" i="50"/>
  <c r="H406" i="50"/>
  <c r="J412" i="50"/>
  <c r="H412" i="50"/>
  <c r="I412" i="50"/>
  <c r="J414" i="50"/>
  <c r="H414" i="50"/>
  <c r="I414" i="50"/>
  <c r="J416" i="50"/>
  <c r="H416" i="50"/>
  <c r="I416" i="50"/>
  <c r="J418" i="50"/>
  <c r="H418" i="50"/>
  <c r="J424" i="50"/>
  <c r="H424" i="50"/>
  <c r="I424" i="50"/>
  <c r="J426" i="50"/>
  <c r="H426" i="50"/>
  <c r="I426" i="50"/>
  <c r="J428" i="50"/>
  <c r="H428" i="50"/>
  <c r="I428" i="50"/>
  <c r="J430" i="50"/>
  <c r="H430" i="50"/>
  <c r="J436" i="50"/>
  <c r="H436" i="50"/>
  <c r="I436" i="50"/>
  <c r="J438" i="50"/>
  <c r="H438" i="50"/>
  <c r="I438" i="50"/>
  <c r="J440" i="50"/>
  <c r="H440" i="50"/>
  <c r="I440" i="50"/>
  <c r="J442" i="50"/>
  <c r="H442" i="50"/>
  <c r="J448" i="50"/>
  <c r="H448" i="50"/>
  <c r="I448" i="50"/>
  <c r="J450" i="50"/>
  <c r="H450" i="50"/>
  <c r="I450" i="50"/>
  <c r="J452" i="50"/>
  <c r="H452" i="50"/>
  <c r="I452" i="50"/>
  <c r="J454" i="50"/>
  <c r="H454" i="50"/>
  <c r="J460" i="50"/>
  <c r="H460" i="50"/>
  <c r="I460" i="50"/>
  <c r="J462" i="50"/>
  <c r="H462" i="50"/>
  <c r="I462" i="50"/>
  <c r="J464" i="50"/>
  <c r="H464" i="50"/>
  <c r="I464" i="50"/>
  <c r="J466" i="50"/>
  <c r="H466" i="50"/>
  <c r="J472" i="50"/>
  <c r="H472" i="50"/>
  <c r="I472" i="50"/>
  <c r="J474" i="50"/>
  <c r="H474" i="50"/>
  <c r="I474" i="50"/>
  <c r="J476" i="50"/>
  <c r="H476" i="50"/>
  <c r="I476" i="50"/>
  <c r="J478" i="50"/>
  <c r="H478" i="50"/>
  <c r="I15" i="50"/>
  <c r="H15" i="50"/>
  <c r="J15" i="50"/>
  <c r="I17" i="50"/>
  <c r="J17" i="50"/>
  <c r="H17" i="50"/>
  <c r="I19" i="50"/>
  <c r="H19" i="50"/>
  <c r="J19" i="50"/>
  <c r="I21" i="50"/>
  <c r="J21" i="50"/>
  <c r="H21" i="50"/>
  <c r="I27" i="50"/>
  <c r="H27" i="50"/>
  <c r="J27" i="50"/>
  <c r="I29" i="50"/>
  <c r="J29" i="50"/>
  <c r="H29" i="50"/>
  <c r="I31" i="50"/>
  <c r="H31" i="50"/>
  <c r="J31" i="50"/>
  <c r="I33" i="50"/>
  <c r="J33" i="50"/>
  <c r="H33" i="50"/>
  <c r="J46" i="50"/>
  <c r="H46" i="50"/>
  <c r="J44" i="50"/>
  <c r="H44" i="50"/>
  <c r="I44" i="50"/>
  <c r="J42" i="50"/>
  <c r="H42" i="50"/>
  <c r="I42" i="50"/>
  <c r="J40" i="50"/>
  <c r="H40" i="50"/>
  <c r="I40" i="50"/>
  <c r="J52" i="50"/>
  <c r="H52" i="50"/>
  <c r="I52" i="50"/>
  <c r="J54" i="50"/>
  <c r="H54" i="50"/>
  <c r="I54" i="50"/>
  <c r="J56" i="50"/>
  <c r="H56" i="50"/>
  <c r="I56" i="50"/>
  <c r="J58" i="50"/>
  <c r="H58" i="50"/>
  <c r="I63" i="50"/>
  <c r="H63" i="50"/>
  <c r="J63" i="50"/>
  <c r="I65" i="50"/>
  <c r="J65" i="50"/>
  <c r="H65" i="50"/>
  <c r="I67" i="50"/>
  <c r="H67" i="50"/>
  <c r="J67" i="50"/>
  <c r="I69" i="50"/>
  <c r="J69" i="50"/>
  <c r="H69" i="50"/>
  <c r="I75" i="50"/>
  <c r="H75" i="50"/>
  <c r="J75" i="50"/>
  <c r="I77" i="50"/>
  <c r="J77" i="50"/>
  <c r="H77" i="50"/>
  <c r="I79" i="50"/>
  <c r="H79" i="50"/>
  <c r="J79" i="50"/>
  <c r="I81" i="50"/>
  <c r="J81" i="50"/>
  <c r="H81" i="50"/>
  <c r="I87" i="50"/>
  <c r="H87" i="50"/>
  <c r="J87" i="50"/>
  <c r="I89" i="50"/>
  <c r="J89" i="50"/>
  <c r="H89" i="50"/>
  <c r="I91" i="50"/>
  <c r="H91" i="50"/>
  <c r="J91" i="50"/>
  <c r="I93" i="50"/>
  <c r="J93" i="50"/>
  <c r="H93" i="50"/>
  <c r="I99" i="50"/>
  <c r="H99" i="50"/>
  <c r="J99" i="50"/>
  <c r="I101" i="50"/>
  <c r="J101" i="50"/>
  <c r="H101" i="50"/>
  <c r="I103" i="50"/>
  <c r="H103" i="50"/>
  <c r="J103" i="50"/>
  <c r="I105" i="50"/>
  <c r="J105" i="50"/>
  <c r="H105" i="50"/>
  <c r="I111" i="50"/>
  <c r="H111" i="50"/>
  <c r="J111" i="50"/>
  <c r="I113" i="50"/>
  <c r="J113" i="50"/>
  <c r="H113" i="50"/>
  <c r="I115" i="50"/>
  <c r="H115" i="50"/>
  <c r="J115" i="50"/>
  <c r="I117" i="50"/>
  <c r="J117" i="50"/>
  <c r="H117" i="50"/>
  <c r="J129" i="50"/>
  <c r="H129" i="50"/>
  <c r="I129" i="50"/>
  <c r="J139" i="50"/>
  <c r="H139" i="50"/>
  <c r="I139" i="50"/>
  <c r="J141" i="50"/>
  <c r="H141" i="50"/>
  <c r="I141" i="50"/>
  <c r="J149" i="50"/>
  <c r="H149" i="50"/>
  <c r="I149" i="50"/>
  <c r="J151" i="50"/>
  <c r="H151" i="50"/>
  <c r="I151" i="50"/>
  <c r="J153" i="50"/>
  <c r="H153" i="50"/>
  <c r="I153" i="50"/>
  <c r="J163" i="50"/>
  <c r="H163" i="50"/>
  <c r="I163" i="50"/>
  <c r="J165" i="50"/>
  <c r="H165" i="50"/>
  <c r="I165" i="50"/>
  <c r="J171" i="50"/>
  <c r="H171" i="50"/>
  <c r="I171" i="50"/>
  <c r="J173" i="50"/>
  <c r="H173" i="50"/>
  <c r="I173" i="50"/>
  <c r="J175" i="50"/>
  <c r="H175" i="50"/>
  <c r="I175" i="50"/>
  <c r="J177" i="50"/>
  <c r="H177" i="50"/>
  <c r="I177" i="50"/>
  <c r="J183" i="50"/>
  <c r="H183" i="50"/>
  <c r="I183" i="50"/>
  <c r="J185" i="50"/>
  <c r="H185" i="50"/>
  <c r="I185" i="50"/>
  <c r="J187" i="50"/>
  <c r="H187" i="50"/>
  <c r="I187" i="50"/>
  <c r="J189" i="50"/>
  <c r="H189" i="50"/>
  <c r="I189" i="50"/>
  <c r="J195" i="50"/>
  <c r="H195" i="50"/>
  <c r="I195" i="50"/>
  <c r="J197" i="50"/>
  <c r="H197" i="50"/>
  <c r="I197" i="50"/>
  <c r="J199" i="50"/>
  <c r="H199" i="50"/>
  <c r="I199" i="50"/>
  <c r="J201" i="50"/>
  <c r="H201" i="50"/>
  <c r="I201" i="50"/>
  <c r="J207" i="50"/>
  <c r="H207" i="50"/>
  <c r="I207" i="50"/>
  <c r="J209" i="50"/>
  <c r="H209" i="50"/>
  <c r="I209" i="50"/>
  <c r="J211" i="50"/>
  <c r="H211" i="50"/>
  <c r="I211" i="50"/>
  <c r="J213" i="50"/>
  <c r="H213" i="50"/>
  <c r="I213" i="50"/>
  <c r="J219" i="50"/>
  <c r="H219" i="50"/>
  <c r="I219" i="50"/>
  <c r="J221" i="50"/>
  <c r="H221" i="50"/>
  <c r="I221" i="50"/>
  <c r="J223" i="50"/>
  <c r="H223" i="50"/>
  <c r="I223" i="50"/>
  <c r="J225" i="50"/>
  <c r="H225" i="50"/>
  <c r="I225" i="50"/>
  <c r="J243" i="50"/>
  <c r="H243" i="50"/>
  <c r="I243" i="50"/>
  <c r="J245" i="50"/>
  <c r="H245" i="50"/>
  <c r="I245" i="50"/>
  <c r="J247" i="50"/>
  <c r="H247" i="50"/>
  <c r="I247" i="50"/>
  <c r="J249" i="50"/>
  <c r="H249" i="50"/>
  <c r="I249" i="50"/>
  <c r="J255" i="50"/>
  <c r="H255" i="50"/>
  <c r="I255" i="50"/>
  <c r="J257" i="50"/>
  <c r="H257" i="50"/>
  <c r="I257" i="50"/>
  <c r="J259" i="50"/>
  <c r="H259" i="50"/>
  <c r="I259" i="50"/>
  <c r="J261" i="50"/>
  <c r="H261" i="50"/>
  <c r="I261" i="50"/>
  <c r="J267" i="50"/>
  <c r="H267" i="50"/>
  <c r="I267" i="50"/>
  <c r="J269" i="50"/>
  <c r="H269" i="50"/>
  <c r="I269" i="50"/>
  <c r="J271" i="50"/>
  <c r="H271" i="50"/>
  <c r="I271" i="50"/>
  <c r="J273" i="50"/>
  <c r="H273" i="50"/>
  <c r="I273" i="50"/>
  <c r="J279" i="50"/>
  <c r="H279" i="50"/>
  <c r="I279" i="50"/>
  <c r="J281" i="50"/>
  <c r="H281" i="50"/>
  <c r="I281" i="50"/>
  <c r="J283" i="50"/>
  <c r="H283" i="50"/>
  <c r="I283" i="50"/>
  <c r="J285" i="50"/>
  <c r="H285" i="50"/>
  <c r="I285" i="50"/>
  <c r="J291" i="50"/>
  <c r="H291" i="50"/>
  <c r="I291" i="50"/>
  <c r="J293" i="50"/>
  <c r="H293" i="50"/>
  <c r="I293" i="50"/>
  <c r="J295" i="50"/>
  <c r="H295" i="50"/>
  <c r="I295" i="50"/>
  <c r="J297" i="50"/>
  <c r="H297" i="50"/>
  <c r="I297" i="50"/>
  <c r="J303" i="50"/>
  <c r="H303" i="50"/>
  <c r="I303" i="50"/>
  <c r="J305" i="50"/>
  <c r="H305" i="50"/>
  <c r="I305" i="50"/>
  <c r="J307" i="50"/>
  <c r="H307" i="50"/>
  <c r="I307" i="50"/>
  <c r="J309" i="50"/>
  <c r="H309" i="50"/>
  <c r="I309" i="50"/>
  <c r="J315" i="50"/>
  <c r="H315" i="50"/>
  <c r="I315" i="50"/>
  <c r="J317" i="50"/>
  <c r="H317" i="50"/>
  <c r="I317" i="50"/>
  <c r="J319" i="50"/>
  <c r="H319" i="50"/>
  <c r="I319" i="50"/>
  <c r="J321" i="50"/>
  <c r="H321" i="50"/>
  <c r="I321" i="50"/>
  <c r="J327" i="50"/>
  <c r="H327" i="50"/>
  <c r="I327" i="50"/>
  <c r="J329" i="50"/>
  <c r="H329" i="50"/>
  <c r="I329" i="50"/>
  <c r="J331" i="50"/>
  <c r="H331" i="50"/>
  <c r="I331" i="50"/>
  <c r="J333" i="50"/>
  <c r="H333" i="50"/>
  <c r="I333" i="50"/>
  <c r="J339" i="50"/>
  <c r="H339" i="50"/>
  <c r="I339" i="50"/>
  <c r="J341" i="50"/>
  <c r="H341" i="50"/>
  <c r="I341" i="50"/>
  <c r="J343" i="50"/>
  <c r="H343" i="50"/>
  <c r="I343" i="50"/>
  <c r="J345" i="50"/>
  <c r="H345" i="50"/>
  <c r="I345" i="50"/>
  <c r="J351" i="50"/>
  <c r="H351" i="50"/>
  <c r="I351" i="50"/>
  <c r="J353" i="50"/>
  <c r="H353" i="50"/>
  <c r="I353" i="50"/>
  <c r="J355" i="50"/>
  <c r="H355" i="50"/>
  <c r="I355" i="50"/>
  <c r="J357" i="50"/>
  <c r="H357" i="50"/>
  <c r="I357" i="50"/>
  <c r="J363" i="50"/>
  <c r="H363" i="50"/>
  <c r="I363" i="50"/>
  <c r="J365" i="50"/>
  <c r="H365" i="50"/>
  <c r="I365" i="50"/>
  <c r="J367" i="50"/>
  <c r="H367" i="50"/>
  <c r="I367" i="50"/>
  <c r="J369" i="50"/>
  <c r="H369" i="50"/>
  <c r="I369" i="50"/>
  <c r="J375" i="50"/>
  <c r="H375" i="50"/>
  <c r="I375" i="50"/>
  <c r="J377" i="50"/>
  <c r="H377" i="50"/>
  <c r="I377" i="50"/>
  <c r="J379" i="50"/>
  <c r="H379" i="50"/>
  <c r="I379" i="50"/>
  <c r="J381" i="50"/>
  <c r="H381" i="50"/>
  <c r="I381" i="50"/>
  <c r="J387" i="50"/>
  <c r="H387" i="50"/>
  <c r="I387" i="50"/>
  <c r="J389" i="50"/>
  <c r="H389" i="50"/>
  <c r="I389" i="50"/>
  <c r="J391" i="50"/>
  <c r="H391" i="50"/>
  <c r="I391" i="50"/>
  <c r="J393" i="50"/>
  <c r="H393" i="50"/>
  <c r="I393" i="50"/>
  <c r="I399" i="50"/>
  <c r="J399" i="50"/>
  <c r="H399" i="50"/>
  <c r="I401" i="50"/>
  <c r="H401" i="50"/>
  <c r="J401" i="50"/>
  <c r="I403" i="50"/>
  <c r="J403" i="50"/>
  <c r="H403" i="50"/>
  <c r="I405" i="50"/>
  <c r="H405" i="50"/>
  <c r="J405" i="50"/>
  <c r="I411" i="50"/>
  <c r="J411" i="50"/>
  <c r="H411" i="50"/>
  <c r="I413" i="50"/>
  <c r="H413" i="50"/>
  <c r="J413" i="50"/>
  <c r="I415" i="50"/>
  <c r="J415" i="50"/>
  <c r="H415" i="50"/>
  <c r="I417" i="50"/>
  <c r="H417" i="50"/>
  <c r="J417" i="50"/>
  <c r="I423" i="50"/>
  <c r="J423" i="50"/>
  <c r="H423" i="50"/>
  <c r="I425" i="50"/>
  <c r="H425" i="50"/>
  <c r="J425" i="50"/>
  <c r="I427" i="50"/>
  <c r="J427" i="50"/>
  <c r="H427" i="50"/>
  <c r="I429" i="50"/>
  <c r="H429" i="50"/>
  <c r="J429" i="50"/>
  <c r="I435" i="50"/>
  <c r="J435" i="50"/>
  <c r="H435" i="50"/>
  <c r="I437" i="50"/>
  <c r="H437" i="50"/>
  <c r="J437" i="50"/>
  <c r="I439" i="50"/>
  <c r="J439" i="50"/>
  <c r="H439" i="50"/>
  <c r="I441" i="50"/>
  <c r="H441" i="50"/>
  <c r="J441" i="50"/>
  <c r="I447" i="50"/>
  <c r="J447" i="50"/>
  <c r="H447" i="50"/>
  <c r="I449" i="50"/>
  <c r="H449" i="50"/>
  <c r="J449" i="50"/>
  <c r="I451" i="50"/>
  <c r="J451" i="50"/>
  <c r="H451" i="50"/>
  <c r="I453" i="50"/>
  <c r="H453" i="50"/>
  <c r="J453" i="50"/>
  <c r="I459" i="50"/>
  <c r="J459" i="50"/>
  <c r="H459" i="50"/>
  <c r="I461" i="50"/>
  <c r="H461" i="50"/>
  <c r="J461" i="50"/>
  <c r="I463" i="50"/>
  <c r="J463" i="50"/>
  <c r="H463" i="50"/>
  <c r="I465" i="50"/>
  <c r="H465" i="50"/>
  <c r="J465" i="50"/>
  <c r="I471" i="50"/>
  <c r="J471" i="50"/>
  <c r="H471" i="50"/>
  <c r="I473" i="50"/>
  <c r="H473" i="50"/>
  <c r="J473" i="50"/>
  <c r="I475" i="50"/>
  <c r="J475" i="50"/>
  <c r="H475" i="50"/>
  <c r="I477" i="50"/>
  <c r="H477" i="50"/>
  <c r="J477" i="50"/>
  <c r="J162" i="50"/>
  <c r="H162" i="50"/>
  <c r="I162" i="50"/>
  <c r="I161" i="50"/>
  <c r="J161" i="50"/>
  <c r="H161" i="50"/>
  <c r="J160" i="50"/>
  <c r="H160" i="50"/>
  <c r="I160" i="50"/>
  <c r="I159" i="50"/>
  <c r="J159" i="50"/>
  <c r="H159" i="50"/>
  <c r="J148" i="50"/>
  <c r="H148" i="50"/>
  <c r="I148" i="50"/>
  <c r="I147" i="50"/>
  <c r="J147" i="50"/>
  <c r="H147" i="50"/>
  <c r="J138" i="50"/>
  <c r="H138" i="50"/>
  <c r="I138" i="50"/>
  <c r="I137" i="50"/>
  <c r="J137" i="50"/>
  <c r="H137" i="50"/>
  <c r="J136" i="50"/>
  <c r="H136" i="50"/>
  <c r="I136" i="50"/>
  <c r="I135" i="50"/>
  <c r="J135" i="50"/>
  <c r="H135" i="50"/>
  <c r="I127" i="50"/>
  <c r="J127" i="50"/>
  <c r="H127" i="50"/>
  <c r="J126" i="50"/>
  <c r="H126" i="50"/>
  <c r="I126" i="50"/>
  <c r="I125" i="50"/>
  <c r="J125" i="50"/>
  <c r="H125" i="50"/>
  <c r="J124" i="50"/>
  <c r="H124" i="50"/>
  <c r="I124" i="50"/>
  <c r="I123" i="50"/>
  <c r="J123" i="50"/>
  <c r="H123" i="50"/>
  <c r="Q403" i="50"/>
  <c r="Q376" i="50"/>
  <c r="Q429" i="50"/>
  <c r="Q402" i="50"/>
  <c r="Q375" i="50"/>
  <c r="Q383" i="50"/>
  <c r="Q430" i="50"/>
  <c r="Q439" i="50"/>
  <c r="Q438" i="50"/>
  <c r="Q437" i="50"/>
  <c r="Q421" i="50"/>
  <c r="Q420" i="50"/>
  <c r="Q419" i="50"/>
  <c r="Q412" i="50"/>
  <c r="Q411" i="50"/>
  <c r="Q410" i="50"/>
  <c r="Q401" i="50"/>
  <c r="Q384" i="50"/>
  <c r="Q374" i="50"/>
  <c r="V3" i="50"/>
  <c r="V4" i="50"/>
  <c r="V5" i="50"/>
  <c r="V6" i="50"/>
  <c r="V7" i="50"/>
  <c r="V8" i="50"/>
  <c r="V9" i="50"/>
  <c r="V10" i="50"/>
  <c r="T10" i="50"/>
  <c r="D3" i="49"/>
  <c r="E481" i="50" l="1"/>
  <c r="E469" i="50"/>
  <c r="E457" i="50"/>
  <c r="E409" i="50"/>
  <c r="E479" i="50"/>
  <c r="E480" i="50"/>
  <c r="E467" i="50"/>
  <c r="E468" i="50"/>
  <c r="E455" i="50"/>
  <c r="E456" i="50"/>
  <c r="E443" i="50"/>
  <c r="E444" i="50"/>
  <c r="E419" i="50"/>
  <c r="E396" i="50"/>
  <c r="E384" i="50"/>
  <c r="E372" i="50"/>
  <c r="E445" i="50"/>
  <c r="E420" i="50"/>
  <c r="E421" i="50"/>
  <c r="E407" i="50"/>
  <c r="E408" i="50"/>
  <c r="E395" i="50"/>
  <c r="E397" i="50"/>
  <c r="E385" i="50"/>
  <c r="E383" i="50"/>
  <c r="E373" i="50"/>
  <c r="E371" i="50"/>
  <c r="Q392" i="50"/>
  <c r="Q394" i="50"/>
  <c r="E47" i="50"/>
  <c r="Q365" i="50"/>
  <c r="Q367" i="50"/>
  <c r="Q366" i="50"/>
  <c r="Q312" i="50"/>
  <c r="Q228" i="50"/>
  <c r="Q227" i="50"/>
  <c r="Q229" i="50"/>
  <c r="Q348" i="50"/>
  <c r="Q347" i="50"/>
  <c r="Q349" i="50"/>
  <c r="Q324" i="50"/>
  <c r="Q336" i="50"/>
  <c r="Q288" i="50"/>
  <c r="Q300" i="50"/>
  <c r="Q335" i="50"/>
  <c r="Q337" i="50"/>
  <c r="Q323" i="50"/>
  <c r="Q325" i="50"/>
  <c r="Q313" i="50"/>
  <c r="Q311" i="50"/>
  <c r="Q299" i="50"/>
  <c r="Q301" i="50"/>
  <c r="Q287" i="50"/>
  <c r="Q289" i="50"/>
  <c r="Q276" i="50"/>
  <c r="Q192" i="50"/>
  <c r="Q275" i="50"/>
  <c r="Q277" i="50"/>
  <c r="Q72" i="50"/>
  <c r="Q84" i="50"/>
  <c r="Q96" i="50"/>
  <c r="Q108" i="50"/>
  <c r="Q120" i="50"/>
  <c r="Q132" i="50"/>
  <c r="Q144" i="50"/>
  <c r="Q204" i="50"/>
  <c r="Q216" i="50"/>
  <c r="E48" i="50"/>
  <c r="Q12" i="50"/>
  <c r="Q24" i="50"/>
  <c r="Q36" i="50"/>
  <c r="Q48" i="50"/>
  <c r="Q156" i="50"/>
  <c r="Q168" i="50"/>
  <c r="Q180" i="50"/>
  <c r="Q252" i="50"/>
  <c r="Q264" i="50"/>
  <c r="Q263" i="50"/>
  <c r="Q265" i="50"/>
  <c r="Q251" i="50"/>
  <c r="Q253" i="50"/>
  <c r="Q215" i="50"/>
  <c r="Q217" i="50"/>
  <c r="Q203" i="50"/>
  <c r="Q205" i="50"/>
  <c r="Q193" i="50"/>
  <c r="Q191" i="50"/>
  <c r="Q179" i="50"/>
  <c r="Q181" i="50"/>
  <c r="Q167" i="50"/>
  <c r="Q169" i="50"/>
  <c r="Q157" i="50"/>
  <c r="Q155" i="50"/>
  <c r="Q143" i="50"/>
  <c r="Q145" i="50"/>
  <c r="Q131" i="50"/>
  <c r="Q133" i="50"/>
  <c r="Q119" i="50"/>
  <c r="Q121" i="50"/>
  <c r="Q107" i="50"/>
  <c r="Q109" i="50"/>
  <c r="Q95" i="50"/>
  <c r="Q97" i="50"/>
  <c r="Q83" i="50"/>
  <c r="Q85" i="50"/>
  <c r="Q73" i="50"/>
  <c r="Q71" i="50"/>
  <c r="Q59" i="50"/>
  <c r="Q60" i="50"/>
  <c r="Q61" i="50"/>
  <c r="Q47" i="50"/>
  <c r="Q49" i="50"/>
  <c r="Q35" i="50"/>
  <c r="Q37" i="50"/>
  <c r="Q23" i="50"/>
  <c r="Q25" i="50"/>
  <c r="Q11" i="50"/>
  <c r="Q13" i="50"/>
  <c r="E133" i="50"/>
  <c r="E84" i="50"/>
  <c r="E83" i="50"/>
  <c r="E97" i="50"/>
  <c r="E108" i="50"/>
  <c r="E107" i="50"/>
  <c r="E121" i="50"/>
  <c r="E132" i="50"/>
  <c r="E131" i="50"/>
  <c r="E145" i="50"/>
  <c r="E156" i="50"/>
  <c r="E155" i="50"/>
  <c r="E169" i="50"/>
  <c r="E180" i="50"/>
  <c r="E179" i="50"/>
  <c r="E193" i="50"/>
  <c r="E204" i="50"/>
  <c r="E203" i="50"/>
  <c r="E217" i="50"/>
  <c r="E228" i="50"/>
  <c r="E227" i="50"/>
  <c r="E253" i="50"/>
  <c r="E264" i="50"/>
  <c r="E263" i="50"/>
  <c r="E277" i="50"/>
  <c r="E288" i="50"/>
  <c r="E287" i="50"/>
  <c r="E301" i="50"/>
  <c r="E312" i="50"/>
  <c r="E311" i="50"/>
  <c r="E325" i="50"/>
  <c r="E336" i="50"/>
  <c r="E335" i="50"/>
  <c r="E349" i="50"/>
  <c r="E360" i="50"/>
  <c r="E359" i="50"/>
  <c r="E432" i="50"/>
  <c r="E431" i="50"/>
  <c r="E85" i="50"/>
  <c r="E96" i="50"/>
  <c r="E95" i="50"/>
  <c r="E109" i="50"/>
  <c r="E120" i="50"/>
  <c r="E119" i="50"/>
  <c r="E144" i="50"/>
  <c r="E143" i="50"/>
  <c r="E157" i="50"/>
  <c r="E168" i="50"/>
  <c r="E167" i="50"/>
  <c r="E181" i="50"/>
  <c r="E192" i="50"/>
  <c r="E191" i="50"/>
  <c r="E205" i="50"/>
  <c r="E216" i="50"/>
  <c r="E215" i="50"/>
  <c r="E229" i="50"/>
  <c r="E252" i="50"/>
  <c r="E251" i="50"/>
  <c r="E265" i="50"/>
  <c r="E276" i="50"/>
  <c r="E275" i="50"/>
  <c r="E289" i="50"/>
  <c r="E300" i="50"/>
  <c r="E299" i="50"/>
  <c r="E313" i="50"/>
  <c r="E324" i="50"/>
  <c r="E323" i="50"/>
  <c r="E337" i="50"/>
  <c r="E348" i="50"/>
  <c r="E347" i="50"/>
  <c r="E361" i="50"/>
  <c r="E433" i="50"/>
  <c r="E49" i="50"/>
  <c r="E25" i="50"/>
  <c r="E36" i="50"/>
  <c r="E35" i="50"/>
  <c r="E61" i="50"/>
  <c r="E72" i="50"/>
  <c r="E71" i="50"/>
  <c r="E24" i="50"/>
  <c r="E23" i="50"/>
  <c r="E37" i="50"/>
  <c r="E60" i="50"/>
  <c r="E59" i="50"/>
  <c r="E73" i="50"/>
  <c r="D511" i="49"/>
  <c r="E511" i="49"/>
  <c r="F511" i="49"/>
  <c r="G511" i="49"/>
  <c r="D512" i="49"/>
  <c r="E512" i="49"/>
  <c r="F512" i="49"/>
  <c r="G512" i="49"/>
  <c r="D513" i="49"/>
  <c r="E513" i="49"/>
  <c r="F513" i="49"/>
  <c r="G513" i="49"/>
  <c r="D514" i="49"/>
  <c r="E514" i="49"/>
  <c r="F514" i="49"/>
  <c r="G514" i="49"/>
  <c r="D515" i="49"/>
  <c r="E515" i="49"/>
  <c r="F515" i="49"/>
  <c r="G515" i="49"/>
  <c r="D516" i="49"/>
  <c r="E516" i="49"/>
  <c r="F516" i="49"/>
  <c r="G516" i="49"/>
  <c r="D517" i="49"/>
  <c r="E517" i="49"/>
  <c r="F517" i="49"/>
  <c r="G517" i="49"/>
  <c r="D472" i="50"/>
  <c r="D473" i="50"/>
  <c r="D474" i="50"/>
  <c r="D475" i="50"/>
  <c r="D476" i="50"/>
  <c r="D477" i="50"/>
  <c r="D478" i="50"/>
  <c r="D511" i="37"/>
  <c r="E511" i="37"/>
  <c r="F511" i="37"/>
  <c r="K511" i="37" s="1"/>
  <c r="G511" i="37"/>
  <c r="D512" i="37"/>
  <c r="E512" i="37"/>
  <c r="F512" i="37"/>
  <c r="K512" i="37" s="1"/>
  <c r="G512" i="37"/>
  <c r="D513" i="37"/>
  <c r="E513" i="37"/>
  <c r="F513" i="37"/>
  <c r="K513" i="37" s="1"/>
  <c r="G513" i="37"/>
  <c r="D514" i="37"/>
  <c r="E514" i="37"/>
  <c r="F514" i="37"/>
  <c r="K514" i="37" s="1"/>
  <c r="G514" i="37"/>
  <c r="D515" i="37"/>
  <c r="E515" i="37"/>
  <c r="F515" i="37"/>
  <c r="K515" i="37" s="1"/>
  <c r="G515" i="37"/>
  <c r="D516" i="37"/>
  <c r="E516" i="37"/>
  <c r="F516" i="37"/>
  <c r="K516" i="37" s="1"/>
  <c r="G516" i="37"/>
  <c r="D517" i="37"/>
  <c r="E517" i="37"/>
  <c r="F517" i="37"/>
  <c r="K517" i="37" s="1"/>
  <c r="G517" i="37"/>
  <c r="D498" i="49"/>
  <c r="E498" i="49"/>
  <c r="F498" i="49"/>
  <c r="G498" i="49"/>
  <c r="D499" i="49"/>
  <c r="E499" i="49"/>
  <c r="F499" i="49"/>
  <c r="G499" i="49"/>
  <c r="D500" i="49"/>
  <c r="E500" i="49"/>
  <c r="F500" i="49"/>
  <c r="G500" i="49"/>
  <c r="D501" i="49"/>
  <c r="E501" i="49"/>
  <c r="F501" i="49"/>
  <c r="G501" i="49"/>
  <c r="D502" i="49"/>
  <c r="E502" i="49"/>
  <c r="F502" i="49"/>
  <c r="G502" i="49"/>
  <c r="D503" i="49"/>
  <c r="E503" i="49"/>
  <c r="F503" i="49"/>
  <c r="G503" i="49"/>
  <c r="D504" i="49"/>
  <c r="E504" i="49"/>
  <c r="F504" i="49"/>
  <c r="G504" i="49"/>
  <c r="D460" i="50"/>
  <c r="D461" i="50"/>
  <c r="D462" i="50"/>
  <c r="D463" i="50"/>
  <c r="D464" i="50"/>
  <c r="D465" i="50"/>
  <c r="D466" i="50"/>
  <c r="D498" i="37"/>
  <c r="E498" i="37"/>
  <c r="F498" i="37"/>
  <c r="K498" i="37" s="1"/>
  <c r="G498" i="37"/>
  <c r="D499" i="37"/>
  <c r="E499" i="37"/>
  <c r="F499" i="37"/>
  <c r="K499" i="37" s="1"/>
  <c r="G499" i="37"/>
  <c r="D500" i="37"/>
  <c r="E500" i="37"/>
  <c r="F500" i="37"/>
  <c r="K500" i="37" s="1"/>
  <c r="G500" i="37"/>
  <c r="D501" i="37"/>
  <c r="E501" i="37"/>
  <c r="F501" i="37"/>
  <c r="K501" i="37" s="1"/>
  <c r="G501" i="37"/>
  <c r="D502" i="37"/>
  <c r="E502" i="37"/>
  <c r="F502" i="37"/>
  <c r="K502" i="37" s="1"/>
  <c r="G502" i="37"/>
  <c r="D503" i="37"/>
  <c r="E503" i="37"/>
  <c r="F503" i="37"/>
  <c r="K503" i="37" s="1"/>
  <c r="G503" i="37"/>
  <c r="D504" i="37"/>
  <c r="E504" i="37"/>
  <c r="F504" i="37"/>
  <c r="K504" i="37" s="1"/>
  <c r="G504" i="37"/>
  <c r="D485" i="49"/>
  <c r="E485" i="49"/>
  <c r="F485" i="49"/>
  <c r="G485" i="49"/>
  <c r="D486" i="49"/>
  <c r="E486" i="49"/>
  <c r="F486" i="49"/>
  <c r="G486" i="49"/>
  <c r="D487" i="49"/>
  <c r="E487" i="49"/>
  <c r="F487" i="49"/>
  <c r="G487" i="49"/>
  <c r="D488" i="49"/>
  <c r="E488" i="49"/>
  <c r="F488" i="49"/>
  <c r="G488" i="49"/>
  <c r="D489" i="49"/>
  <c r="E489" i="49"/>
  <c r="F489" i="49"/>
  <c r="G489" i="49"/>
  <c r="D490" i="49"/>
  <c r="E490" i="49"/>
  <c r="F490" i="49"/>
  <c r="G490" i="49"/>
  <c r="D491" i="49"/>
  <c r="E491" i="49"/>
  <c r="F491" i="49"/>
  <c r="G491" i="49"/>
  <c r="D448" i="50"/>
  <c r="D449" i="50"/>
  <c r="D450" i="50"/>
  <c r="D451" i="50"/>
  <c r="D452" i="50"/>
  <c r="D453" i="50"/>
  <c r="D454" i="50"/>
  <c r="D485" i="37"/>
  <c r="E485" i="37"/>
  <c r="F485" i="37"/>
  <c r="K485" i="37" s="1"/>
  <c r="G485" i="37"/>
  <c r="D486" i="37"/>
  <c r="E486" i="37"/>
  <c r="F486" i="37"/>
  <c r="K486" i="37" s="1"/>
  <c r="G486" i="37"/>
  <c r="D487" i="37"/>
  <c r="E487" i="37"/>
  <c r="F487" i="37"/>
  <c r="K487" i="37" s="1"/>
  <c r="G487" i="37"/>
  <c r="D488" i="37"/>
  <c r="E488" i="37"/>
  <c r="F488" i="37"/>
  <c r="K488" i="37" s="1"/>
  <c r="G488" i="37"/>
  <c r="D489" i="37"/>
  <c r="E489" i="37"/>
  <c r="F489" i="37"/>
  <c r="K489" i="37" s="1"/>
  <c r="G489" i="37"/>
  <c r="D490" i="37"/>
  <c r="E490" i="37"/>
  <c r="F490" i="37"/>
  <c r="K490" i="37" s="1"/>
  <c r="G490" i="37"/>
  <c r="D491" i="37"/>
  <c r="E491" i="37"/>
  <c r="F491" i="37"/>
  <c r="K491" i="37" s="1"/>
  <c r="G491" i="37"/>
  <c r="D472" i="49"/>
  <c r="E472" i="49"/>
  <c r="F472" i="49"/>
  <c r="G472" i="49"/>
  <c r="D473" i="49"/>
  <c r="E473" i="49"/>
  <c r="F473" i="49"/>
  <c r="G473" i="49"/>
  <c r="D474" i="49"/>
  <c r="E474" i="49"/>
  <c r="F474" i="49"/>
  <c r="G474" i="49"/>
  <c r="D475" i="49"/>
  <c r="E475" i="49"/>
  <c r="F475" i="49"/>
  <c r="G475" i="49"/>
  <c r="D476" i="49"/>
  <c r="E476" i="49"/>
  <c r="F476" i="49"/>
  <c r="G476" i="49"/>
  <c r="D477" i="49"/>
  <c r="E477" i="49"/>
  <c r="F477" i="49"/>
  <c r="G477" i="49"/>
  <c r="D478" i="49"/>
  <c r="E478" i="49"/>
  <c r="F478" i="49"/>
  <c r="G478" i="49"/>
  <c r="D436" i="50"/>
  <c r="D437" i="50"/>
  <c r="D438" i="50"/>
  <c r="D439" i="50"/>
  <c r="D440" i="50"/>
  <c r="D441" i="50"/>
  <c r="D442" i="50"/>
  <c r="D472" i="37"/>
  <c r="E472" i="37"/>
  <c r="F472" i="37"/>
  <c r="K472" i="37" s="1"/>
  <c r="G472" i="37"/>
  <c r="D473" i="37"/>
  <c r="E473" i="37"/>
  <c r="F473" i="37"/>
  <c r="K473" i="37" s="1"/>
  <c r="G473" i="37"/>
  <c r="D474" i="37"/>
  <c r="E474" i="37"/>
  <c r="F474" i="37"/>
  <c r="K474" i="37" s="1"/>
  <c r="G474" i="37"/>
  <c r="D475" i="37"/>
  <c r="E475" i="37"/>
  <c r="F475" i="37"/>
  <c r="K475" i="37" s="1"/>
  <c r="G475" i="37"/>
  <c r="D476" i="37"/>
  <c r="E476" i="37"/>
  <c r="F476" i="37"/>
  <c r="K476" i="37" s="1"/>
  <c r="G476" i="37"/>
  <c r="D477" i="37"/>
  <c r="E477" i="37"/>
  <c r="F477" i="37"/>
  <c r="K477" i="37" s="1"/>
  <c r="G477" i="37"/>
  <c r="D478" i="37"/>
  <c r="E478" i="37"/>
  <c r="F478" i="37"/>
  <c r="K478" i="37" s="1"/>
  <c r="G478" i="37"/>
  <c r="P462" i="49"/>
  <c r="Q462" i="49"/>
  <c r="R462" i="49"/>
  <c r="S462" i="49"/>
  <c r="P463" i="49"/>
  <c r="Q463" i="49"/>
  <c r="R463" i="49"/>
  <c r="S463" i="49"/>
  <c r="P464" i="49"/>
  <c r="Q464" i="49"/>
  <c r="R464" i="49"/>
  <c r="S464" i="49"/>
  <c r="P462" i="37"/>
  <c r="Q462" i="37"/>
  <c r="R462" i="37"/>
  <c r="W462" i="37" s="1"/>
  <c r="S462" i="37"/>
  <c r="P463" i="37"/>
  <c r="Q463" i="37"/>
  <c r="R463" i="37"/>
  <c r="W463" i="37" s="1"/>
  <c r="S463" i="37"/>
  <c r="P464" i="37"/>
  <c r="Q464" i="37"/>
  <c r="R464" i="37"/>
  <c r="W464" i="37" s="1"/>
  <c r="S464" i="37"/>
  <c r="D459" i="49"/>
  <c r="E459" i="49"/>
  <c r="F459" i="49"/>
  <c r="G459" i="49"/>
  <c r="D460" i="49"/>
  <c r="E460" i="49"/>
  <c r="F460" i="49"/>
  <c r="G460" i="49"/>
  <c r="D461" i="49"/>
  <c r="E461" i="49"/>
  <c r="F461" i="49"/>
  <c r="G461" i="49"/>
  <c r="D462" i="49"/>
  <c r="E462" i="49"/>
  <c r="F462" i="49"/>
  <c r="G462" i="49"/>
  <c r="D463" i="49"/>
  <c r="E463" i="49"/>
  <c r="F463" i="49"/>
  <c r="G463" i="49"/>
  <c r="D464" i="49"/>
  <c r="E464" i="49"/>
  <c r="F464" i="49"/>
  <c r="G464" i="49"/>
  <c r="D465" i="49"/>
  <c r="E465" i="49"/>
  <c r="F465" i="49"/>
  <c r="G465" i="49"/>
  <c r="D424" i="50"/>
  <c r="D425" i="50"/>
  <c r="D426" i="50"/>
  <c r="D427" i="50"/>
  <c r="D428" i="50"/>
  <c r="D429" i="50"/>
  <c r="D430" i="50"/>
  <c r="D459" i="37"/>
  <c r="E459" i="37"/>
  <c r="F459" i="37"/>
  <c r="K459" i="37" s="1"/>
  <c r="G459" i="37"/>
  <c r="D460" i="37"/>
  <c r="E460" i="37"/>
  <c r="F460" i="37"/>
  <c r="K460" i="37" s="1"/>
  <c r="G460" i="37"/>
  <c r="D461" i="37"/>
  <c r="E461" i="37"/>
  <c r="F461" i="37"/>
  <c r="K461" i="37" s="1"/>
  <c r="G461" i="37"/>
  <c r="D462" i="37"/>
  <c r="E462" i="37"/>
  <c r="F462" i="37"/>
  <c r="K462" i="37" s="1"/>
  <c r="G462" i="37"/>
  <c r="D463" i="37"/>
  <c r="E463" i="37"/>
  <c r="F463" i="37"/>
  <c r="K463" i="37" s="1"/>
  <c r="G463" i="37"/>
  <c r="D464" i="37"/>
  <c r="E464" i="37"/>
  <c r="F464" i="37"/>
  <c r="K464" i="37" s="1"/>
  <c r="G464" i="37"/>
  <c r="D465" i="37"/>
  <c r="E465" i="37"/>
  <c r="F465" i="37"/>
  <c r="K465" i="37" s="1"/>
  <c r="G465" i="37"/>
  <c r="D446" i="49"/>
  <c r="E446" i="49"/>
  <c r="F446" i="49"/>
  <c r="G446" i="49"/>
  <c r="D447" i="49"/>
  <c r="E447" i="49"/>
  <c r="F447" i="49"/>
  <c r="G447" i="49"/>
  <c r="D448" i="49"/>
  <c r="E448" i="49"/>
  <c r="F448" i="49"/>
  <c r="G448" i="49"/>
  <c r="D449" i="49"/>
  <c r="E449" i="49"/>
  <c r="F449" i="49"/>
  <c r="G449" i="49"/>
  <c r="D450" i="49"/>
  <c r="E450" i="49"/>
  <c r="F450" i="49"/>
  <c r="G450" i="49"/>
  <c r="D451" i="49"/>
  <c r="E451" i="49"/>
  <c r="F451" i="49"/>
  <c r="G451" i="49"/>
  <c r="D452" i="49"/>
  <c r="E452" i="49"/>
  <c r="F452" i="49"/>
  <c r="G452" i="49"/>
  <c r="D412" i="50"/>
  <c r="D413" i="50"/>
  <c r="D414" i="50"/>
  <c r="D415" i="50"/>
  <c r="D416" i="50"/>
  <c r="D417" i="50"/>
  <c r="D418" i="50"/>
  <c r="D446" i="37"/>
  <c r="E446" i="37"/>
  <c r="F446" i="37"/>
  <c r="K446" i="37" s="1"/>
  <c r="G446" i="37"/>
  <c r="D447" i="37"/>
  <c r="E447" i="37"/>
  <c r="F447" i="37"/>
  <c r="K447" i="37" s="1"/>
  <c r="G447" i="37"/>
  <c r="D448" i="37"/>
  <c r="E448" i="37"/>
  <c r="F448" i="37"/>
  <c r="K448" i="37" s="1"/>
  <c r="G448" i="37"/>
  <c r="D449" i="37"/>
  <c r="E449" i="37"/>
  <c r="F449" i="37"/>
  <c r="K449" i="37" s="1"/>
  <c r="G449" i="37"/>
  <c r="D450" i="37"/>
  <c r="E450" i="37"/>
  <c r="F450" i="37"/>
  <c r="K450" i="37" s="1"/>
  <c r="G450" i="37"/>
  <c r="D451" i="37"/>
  <c r="E451" i="37"/>
  <c r="F451" i="37"/>
  <c r="K451" i="37" s="1"/>
  <c r="G451" i="37"/>
  <c r="D452" i="37"/>
  <c r="E452" i="37"/>
  <c r="F452" i="37"/>
  <c r="K452" i="37" s="1"/>
  <c r="G452" i="37"/>
  <c r="P453" i="49"/>
  <c r="Q453" i="49"/>
  <c r="R453" i="49"/>
  <c r="S453" i="49"/>
  <c r="P454" i="49"/>
  <c r="Q454" i="49"/>
  <c r="R454" i="49"/>
  <c r="S454" i="49"/>
  <c r="P455" i="49"/>
  <c r="Q455" i="49"/>
  <c r="R455" i="49"/>
  <c r="S455" i="49"/>
  <c r="P453" i="37"/>
  <c r="Q453" i="37"/>
  <c r="R453" i="37"/>
  <c r="W453" i="37" s="1"/>
  <c r="S453" i="37"/>
  <c r="P454" i="37"/>
  <c r="Q454" i="37"/>
  <c r="R454" i="37"/>
  <c r="W454" i="37" s="1"/>
  <c r="S454" i="37"/>
  <c r="P455" i="37"/>
  <c r="Q455" i="37"/>
  <c r="R455" i="37"/>
  <c r="W455" i="37" s="1"/>
  <c r="S455" i="37"/>
  <c r="P444" i="49"/>
  <c r="Q444" i="49"/>
  <c r="R444" i="49"/>
  <c r="S444" i="49"/>
  <c r="P445" i="49"/>
  <c r="Q445" i="49"/>
  <c r="R445" i="49"/>
  <c r="S445" i="49"/>
  <c r="P446" i="49"/>
  <c r="Q446" i="49"/>
  <c r="R446" i="49"/>
  <c r="S446" i="49"/>
  <c r="P444" i="37"/>
  <c r="Q444" i="37"/>
  <c r="R444" i="37"/>
  <c r="W444" i="37" s="1"/>
  <c r="S444" i="37"/>
  <c r="P445" i="37"/>
  <c r="Q445" i="37"/>
  <c r="R445" i="37"/>
  <c r="W445" i="37" s="1"/>
  <c r="S445" i="37"/>
  <c r="P446" i="37"/>
  <c r="Q446" i="37"/>
  <c r="R446" i="37"/>
  <c r="W446" i="37" s="1"/>
  <c r="S446" i="37"/>
  <c r="D433" i="49"/>
  <c r="E433" i="49"/>
  <c r="F433" i="49"/>
  <c r="G433" i="49"/>
  <c r="D434" i="49"/>
  <c r="E434" i="49"/>
  <c r="F434" i="49"/>
  <c r="G434" i="49"/>
  <c r="D435" i="49"/>
  <c r="E435" i="49"/>
  <c r="F435" i="49"/>
  <c r="G435" i="49"/>
  <c r="D436" i="49"/>
  <c r="E436" i="49"/>
  <c r="F436" i="49"/>
  <c r="G436" i="49"/>
  <c r="D437" i="49"/>
  <c r="E437" i="49"/>
  <c r="F437" i="49"/>
  <c r="G437" i="49"/>
  <c r="D438" i="49"/>
  <c r="E438" i="49"/>
  <c r="F438" i="49"/>
  <c r="G438" i="49"/>
  <c r="D439" i="49"/>
  <c r="E439" i="49"/>
  <c r="F439" i="49"/>
  <c r="G439" i="49"/>
  <c r="D400" i="50"/>
  <c r="D401" i="50"/>
  <c r="D402" i="50"/>
  <c r="D403" i="50"/>
  <c r="D404" i="50"/>
  <c r="D405" i="50"/>
  <c r="D406" i="50"/>
  <c r="D433" i="37"/>
  <c r="E433" i="37"/>
  <c r="F433" i="37"/>
  <c r="K433" i="37" s="1"/>
  <c r="G433" i="37"/>
  <c r="D434" i="37"/>
  <c r="E434" i="37"/>
  <c r="F434" i="37"/>
  <c r="K434" i="37" s="1"/>
  <c r="G434" i="37"/>
  <c r="D435" i="37"/>
  <c r="E435" i="37"/>
  <c r="F435" i="37"/>
  <c r="K435" i="37" s="1"/>
  <c r="G435" i="37"/>
  <c r="D436" i="37"/>
  <c r="E436" i="37"/>
  <c r="F436" i="37"/>
  <c r="K436" i="37" s="1"/>
  <c r="G436" i="37"/>
  <c r="D437" i="37"/>
  <c r="E437" i="37"/>
  <c r="F437" i="37"/>
  <c r="K437" i="37" s="1"/>
  <c r="G437" i="37"/>
  <c r="D438" i="37"/>
  <c r="E438" i="37"/>
  <c r="F438" i="37"/>
  <c r="K438" i="37" s="1"/>
  <c r="G438" i="37"/>
  <c r="D439" i="37"/>
  <c r="E439" i="37"/>
  <c r="F439" i="37"/>
  <c r="K439" i="37" s="1"/>
  <c r="G439" i="37"/>
  <c r="P435" i="49"/>
  <c r="Q435" i="49"/>
  <c r="R435" i="49"/>
  <c r="S435" i="49"/>
  <c r="P436" i="49"/>
  <c r="Q436" i="49"/>
  <c r="R436" i="49"/>
  <c r="S436" i="49"/>
  <c r="P437" i="49"/>
  <c r="Q437" i="49"/>
  <c r="R437" i="49"/>
  <c r="S437" i="49"/>
  <c r="P435" i="37"/>
  <c r="Q435" i="37"/>
  <c r="R435" i="37"/>
  <c r="W435" i="37" s="1"/>
  <c r="S435" i="37"/>
  <c r="P436" i="37"/>
  <c r="Q436" i="37"/>
  <c r="R436" i="37"/>
  <c r="W436" i="37" s="1"/>
  <c r="S436" i="37"/>
  <c r="P437" i="37"/>
  <c r="Q437" i="37"/>
  <c r="R437" i="37"/>
  <c r="W437" i="37" s="1"/>
  <c r="S437" i="37"/>
  <c r="P426" i="49"/>
  <c r="Q426" i="49"/>
  <c r="R426" i="49"/>
  <c r="S426" i="49"/>
  <c r="P427" i="49"/>
  <c r="Q427" i="49"/>
  <c r="R427" i="49"/>
  <c r="S427" i="49"/>
  <c r="P428" i="49"/>
  <c r="Q428" i="49"/>
  <c r="R428" i="49"/>
  <c r="S428" i="49"/>
  <c r="P426" i="37"/>
  <c r="Q426" i="37"/>
  <c r="R426" i="37"/>
  <c r="W426" i="37" s="1"/>
  <c r="S426" i="37"/>
  <c r="P427" i="37"/>
  <c r="Q427" i="37"/>
  <c r="R427" i="37"/>
  <c r="W427" i="37" s="1"/>
  <c r="S427" i="37"/>
  <c r="P428" i="37"/>
  <c r="Q428" i="37"/>
  <c r="R428" i="37"/>
  <c r="W428" i="37" s="1"/>
  <c r="S428" i="37"/>
  <c r="D420" i="49"/>
  <c r="E420" i="49"/>
  <c r="F420" i="49"/>
  <c r="G420" i="49"/>
  <c r="D421" i="49"/>
  <c r="E421" i="49"/>
  <c r="F421" i="49"/>
  <c r="G421" i="49"/>
  <c r="D422" i="49"/>
  <c r="E422" i="49"/>
  <c r="F422" i="49"/>
  <c r="G422" i="49"/>
  <c r="D423" i="49"/>
  <c r="E423" i="49"/>
  <c r="F423" i="49"/>
  <c r="G423" i="49"/>
  <c r="D424" i="49"/>
  <c r="E424" i="49"/>
  <c r="F424" i="49"/>
  <c r="G424" i="49"/>
  <c r="D425" i="49"/>
  <c r="E425" i="49"/>
  <c r="F425" i="49"/>
  <c r="G425" i="49"/>
  <c r="D426" i="49"/>
  <c r="E426" i="49"/>
  <c r="F426" i="49"/>
  <c r="G426" i="49"/>
  <c r="D388" i="50"/>
  <c r="D389" i="50"/>
  <c r="D390" i="50"/>
  <c r="D391" i="50"/>
  <c r="D392" i="50"/>
  <c r="D393" i="50"/>
  <c r="D394" i="50"/>
  <c r="D420" i="37"/>
  <c r="E420" i="37"/>
  <c r="F420" i="37"/>
  <c r="K420" i="37" s="1"/>
  <c r="G420" i="37"/>
  <c r="D421" i="37"/>
  <c r="E421" i="37"/>
  <c r="F421" i="37"/>
  <c r="K421" i="37" s="1"/>
  <c r="G421" i="37"/>
  <c r="D422" i="37"/>
  <c r="E422" i="37"/>
  <c r="F422" i="37"/>
  <c r="K422" i="37" s="1"/>
  <c r="G422" i="37"/>
  <c r="D423" i="37"/>
  <c r="E423" i="37"/>
  <c r="F423" i="37"/>
  <c r="K423" i="37" s="1"/>
  <c r="G423" i="37"/>
  <c r="D424" i="37"/>
  <c r="E424" i="37"/>
  <c r="F424" i="37"/>
  <c r="K424" i="37" s="1"/>
  <c r="G424" i="37"/>
  <c r="D425" i="37"/>
  <c r="E425" i="37"/>
  <c r="F425" i="37"/>
  <c r="K425" i="37" s="1"/>
  <c r="G425" i="37"/>
  <c r="D426" i="37"/>
  <c r="E426" i="37"/>
  <c r="F426" i="37"/>
  <c r="K426" i="37" s="1"/>
  <c r="G426" i="37"/>
  <c r="P417" i="49"/>
  <c r="Q417" i="49"/>
  <c r="R417" i="49"/>
  <c r="S417" i="49"/>
  <c r="P418" i="49"/>
  <c r="Q418" i="49"/>
  <c r="R418" i="49"/>
  <c r="S418" i="49"/>
  <c r="P419" i="49"/>
  <c r="Q419" i="49"/>
  <c r="R419" i="49"/>
  <c r="S419" i="49"/>
  <c r="P417" i="37"/>
  <c r="Q417" i="37"/>
  <c r="R417" i="37"/>
  <c r="W417" i="37" s="1"/>
  <c r="S417" i="37"/>
  <c r="P418" i="37"/>
  <c r="Q418" i="37"/>
  <c r="R418" i="37"/>
  <c r="W418" i="37" s="1"/>
  <c r="S418" i="37"/>
  <c r="P419" i="37"/>
  <c r="Q419" i="37"/>
  <c r="R419" i="37"/>
  <c r="W419" i="37" s="1"/>
  <c r="S419" i="37"/>
  <c r="D407" i="49"/>
  <c r="E407" i="49"/>
  <c r="F407" i="49"/>
  <c r="G407" i="49"/>
  <c r="D408" i="49"/>
  <c r="E408" i="49"/>
  <c r="F408" i="49"/>
  <c r="G408" i="49"/>
  <c r="D409" i="49"/>
  <c r="E409" i="49"/>
  <c r="F409" i="49"/>
  <c r="G409" i="49"/>
  <c r="D410" i="49"/>
  <c r="E410" i="49"/>
  <c r="F410" i="49"/>
  <c r="G410" i="49"/>
  <c r="D411" i="49"/>
  <c r="E411" i="49"/>
  <c r="F411" i="49"/>
  <c r="G411" i="49"/>
  <c r="D412" i="49"/>
  <c r="E412" i="49"/>
  <c r="F412" i="49"/>
  <c r="G412" i="49"/>
  <c r="D413" i="49"/>
  <c r="E413" i="49"/>
  <c r="F413" i="49"/>
  <c r="G413" i="49"/>
  <c r="D376" i="50"/>
  <c r="D377" i="50"/>
  <c r="D378" i="50"/>
  <c r="D379" i="50"/>
  <c r="D380" i="50"/>
  <c r="D381" i="50"/>
  <c r="D382" i="50"/>
  <c r="D407" i="37"/>
  <c r="E407" i="37"/>
  <c r="F407" i="37"/>
  <c r="K407" i="37" s="1"/>
  <c r="G407" i="37"/>
  <c r="D408" i="37"/>
  <c r="E408" i="37"/>
  <c r="F408" i="37"/>
  <c r="G408" i="37"/>
  <c r="D409" i="37"/>
  <c r="E409" i="37"/>
  <c r="F409" i="37"/>
  <c r="K409" i="37" s="1"/>
  <c r="G409" i="37"/>
  <c r="D410" i="37"/>
  <c r="E410" i="37"/>
  <c r="F410" i="37"/>
  <c r="K410" i="37" s="1"/>
  <c r="G410" i="37"/>
  <c r="D411" i="37"/>
  <c r="E411" i="37"/>
  <c r="F411" i="37"/>
  <c r="K411" i="37" s="1"/>
  <c r="G411" i="37"/>
  <c r="D412" i="37"/>
  <c r="E412" i="37"/>
  <c r="F412" i="37"/>
  <c r="K412" i="37" s="1"/>
  <c r="G412" i="37"/>
  <c r="D413" i="37"/>
  <c r="E413" i="37"/>
  <c r="F413" i="37"/>
  <c r="K413" i="37" s="1"/>
  <c r="G413" i="37"/>
  <c r="P408" i="49"/>
  <c r="Q408" i="49"/>
  <c r="R408" i="49"/>
  <c r="S408" i="49"/>
  <c r="P409" i="49"/>
  <c r="Q409" i="49"/>
  <c r="R409" i="49"/>
  <c r="S409" i="49"/>
  <c r="P410" i="49"/>
  <c r="Q410" i="49"/>
  <c r="R410" i="49"/>
  <c r="S410" i="49"/>
  <c r="P408" i="37"/>
  <c r="Q408" i="37"/>
  <c r="R408" i="37"/>
  <c r="W408" i="37" s="1"/>
  <c r="S408" i="37"/>
  <c r="P409" i="37"/>
  <c r="Q409" i="37"/>
  <c r="R409" i="37"/>
  <c r="W409" i="37" s="1"/>
  <c r="S409" i="37"/>
  <c r="P410" i="37"/>
  <c r="Q410" i="37"/>
  <c r="R410" i="37"/>
  <c r="W410" i="37" s="1"/>
  <c r="S410" i="37"/>
  <c r="P399" i="49"/>
  <c r="Q399" i="49"/>
  <c r="R399" i="49"/>
  <c r="S399" i="49"/>
  <c r="P400" i="49"/>
  <c r="Q400" i="49"/>
  <c r="R400" i="49"/>
  <c r="S400" i="49"/>
  <c r="P401" i="49"/>
  <c r="Q401" i="49"/>
  <c r="R401" i="49"/>
  <c r="S401" i="49"/>
  <c r="P399" i="37"/>
  <c r="Q399" i="37"/>
  <c r="R399" i="37"/>
  <c r="W399" i="37" s="1"/>
  <c r="S399" i="37"/>
  <c r="P400" i="37"/>
  <c r="Q400" i="37"/>
  <c r="R400" i="37"/>
  <c r="W400" i="37" s="1"/>
  <c r="S400" i="37"/>
  <c r="P401" i="37"/>
  <c r="Q401" i="37"/>
  <c r="R401" i="37"/>
  <c r="W401" i="37" s="1"/>
  <c r="S401" i="37"/>
  <c r="D394" i="49"/>
  <c r="E394" i="49"/>
  <c r="F394" i="49"/>
  <c r="G394" i="49"/>
  <c r="D395" i="49"/>
  <c r="E395" i="49"/>
  <c r="F395" i="49"/>
  <c r="G395" i="49"/>
  <c r="D396" i="49"/>
  <c r="E396" i="49"/>
  <c r="F396" i="49"/>
  <c r="G396" i="49"/>
  <c r="D397" i="49"/>
  <c r="E397" i="49"/>
  <c r="F397" i="49"/>
  <c r="G397" i="49"/>
  <c r="D398" i="49"/>
  <c r="E398" i="49"/>
  <c r="F398" i="49"/>
  <c r="G398" i="49"/>
  <c r="D399" i="49"/>
  <c r="E399" i="49"/>
  <c r="F399" i="49"/>
  <c r="G399" i="49"/>
  <c r="D400" i="49"/>
  <c r="E400" i="49"/>
  <c r="F400" i="49"/>
  <c r="G400" i="49"/>
  <c r="D364" i="50"/>
  <c r="D365" i="50"/>
  <c r="D366" i="50"/>
  <c r="D367" i="50"/>
  <c r="D368" i="50"/>
  <c r="D369" i="50"/>
  <c r="D370" i="50"/>
  <c r="D394" i="37"/>
  <c r="E394" i="37"/>
  <c r="F394" i="37"/>
  <c r="K394" i="37" s="1"/>
  <c r="G394" i="37"/>
  <c r="D395" i="37"/>
  <c r="E395" i="37"/>
  <c r="F395" i="37"/>
  <c r="K395" i="37" s="1"/>
  <c r="G395" i="37"/>
  <c r="D396" i="37"/>
  <c r="E396" i="37"/>
  <c r="F396" i="37"/>
  <c r="K396" i="37" s="1"/>
  <c r="G396" i="37"/>
  <c r="D397" i="37"/>
  <c r="E397" i="37"/>
  <c r="F397" i="37"/>
  <c r="K397" i="37" s="1"/>
  <c r="G397" i="37"/>
  <c r="D398" i="37"/>
  <c r="E398" i="37"/>
  <c r="F398" i="37"/>
  <c r="K398" i="37" s="1"/>
  <c r="G398" i="37"/>
  <c r="D399" i="37"/>
  <c r="E399" i="37"/>
  <c r="F399" i="37"/>
  <c r="K399" i="37" s="1"/>
  <c r="G399" i="37"/>
  <c r="D400" i="37"/>
  <c r="E400" i="37"/>
  <c r="F400" i="37"/>
  <c r="K400" i="37" s="1"/>
  <c r="G400" i="37"/>
  <c r="P390" i="49"/>
  <c r="Q390" i="49"/>
  <c r="R390" i="49"/>
  <c r="S390" i="49"/>
  <c r="P391" i="49"/>
  <c r="Q391" i="49"/>
  <c r="R391" i="49"/>
  <c r="S391" i="49"/>
  <c r="P392" i="49"/>
  <c r="Q392" i="49"/>
  <c r="R392" i="49"/>
  <c r="S392" i="49"/>
  <c r="W390" i="37"/>
  <c r="W391" i="37"/>
  <c r="P392" i="37"/>
  <c r="Q392" i="37"/>
  <c r="R392" i="37"/>
  <c r="W392" i="37" s="1"/>
  <c r="S392" i="37"/>
  <c r="P381" i="49"/>
  <c r="Q381" i="49"/>
  <c r="R381" i="49"/>
  <c r="S381" i="49"/>
  <c r="P382" i="49"/>
  <c r="Q382" i="49"/>
  <c r="R382" i="49"/>
  <c r="S382" i="49"/>
  <c r="P383" i="49"/>
  <c r="Q383" i="49"/>
  <c r="R383" i="49"/>
  <c r="S383" i="49"/>
  <c r="P355" i="50"/>
  <c r="Q355" i="50"/>
  <c r="S355" i="50"/>
  <c r="P381" i="37"/>
  <c r="Q381" i="37"/>
  <c r="R381" i="37"/>
  <c r="W381" i="37" s="1"/>
  <c r="S381" i="37"/>
  <c r="P382" i="37"/>
  <c r="Q382" i="37"/>
  <c r="R382" i="37"/>
  <c r="W382" i="37" s="1"/>
  <c r="S382" i="37"/>
  <c r="P383" i="37"/>
  <c r="Q383" i="37"/>
  <c r="R383" i="37"/>
  <c r="W383" i="37" s="1"/>
  <c r="S383" i="37"/>
  <c r="D381" i="49"/>
  <c r="E381" i="49"/>
  <c r="F381" i="49"/>
  <c r="G381" i="49"/>
  <c r="D382" i="49"/>
  <c r="E382" i="49"/>
  <c r="F382" i="49"/>
  <c r="G382" i="49"/>
  <c r="D383" i="49"/>
  <c r="E383" i="49"/>
  <c r="F383" i="49"/>
  <c r="G383" i="49"/>
  <c r="D384" i="49"/>
  <c r="E384" i="49"/>
  <c r="F384" i="49"/>
  <c r="G384" i="49"/>
  <c r="D385" i="49"/>
  <c r="E385" i="49"/>
  <c r="F385" i="49"/>
  <c r="G385" i="49"/>
  <c r="D386" i="49"/>
  <c r="E386" i="49"/>
  <c r="F386" i="49"/>
  <c r="G386" i="49"/>
  <c r="D387" i="49"/>
  <c r="E387" i="49"/>
  <c r="F387" i="49"/>
  <c r="G387" i="49"/>
  <c r="D352" i="50"/>
  <c r="D353" i="50"/>
  <c r="D354" i="50"/>
  <c r="D355" i="50"/>
  <c r="D356" i="50"/>
  <c r="D357" i="50"/>
  <c r="D358" i="50"/>
  <c r="D381" i="37"/>
  <c r="E381" i="37"/>
  <c r="F381" i="37"/>
  <c r="K381" i="37" s="1"/>
  <c r="G381" i="37"/>
  <c r="D382" i="37"/>
  <c r="E382" i="37"/>
  <c r="F382" i="37"/>
  <c r="K382" i="37" s="1"/>
  <c r="G382" i="37"/>
  <c r="D383" i="37"/>
  <c r="E383" i="37"/>
  <c r="F383" i="37"/>
  <c r="K383" i="37" s="1"/>
  <c r="G383" i="37"/>
  <c r="D384" i="37"/>
  <c r="E384" i="37"/>
  <c r="F384" i="37"/>
  <c r="K384" i="37" s="1"/>
  <c r="G384" i="37"/>
  <c r="D385" i="37"/>
  <c r="E385" i="37"/>
  <c r="F385" i="37"/>
  <c r="K385" i="37" s="1"/>
  <c r="G385" i="37"/>
  <c r="D386" i="37"/>
  <c r="E386" i="37"/>
  <c r="F386" i="37"/>
  <c r="K386" i="37" s="1"/>
  <c r="G386" i="37"/>
  <c r="D387" i="37"/>
  <c r="E387" i="37"/>
  <c r="F387" i="37"/>
  <c r="K387" i="37" s="1"/>
  <c r="G387" i="37"/>
  <c r="P368" i="49"/>
  <c r="Q368" i="49"/>
  <c r="R368" i="49"/>
  <c r="S368" i="49"/>
  <c r="P369" i="49"/>
  <c r="Q369" i="49"/>
  <c r="R369" i="49"/>
  <c r="S369" i="49"/>
  <c r="P370" i="49"/>
  <c r="Q370" i="49"/>
  <c r="R370" i="49"/>
  <c r="S370" i="49"/>
  <c r="P371" i="49"/>
  <c r="Q371" i="49"/>
  <c r="R371" i="49"/>
  <c r="S371" i="49"/>
  <c r="P372" i="49"/>
  <c r="Q372" i="49"/>
  <c r="R372" i="49"/>
  <c r="S372" i="49"/>
  <c r="P373" i="49"/>
  <c r="Q373" i="49"/>
  <c r="R373" i="49"/>
  <c r="S373" i="49"/>
  <c r="P374" i="49"/>
  <c r="Q374" i="49"/>
  <c r="R374" i="49"/>
  <c r="S374" i="49"/>
  <c r="P368" i="37"/>
  <c r="Q368" i="37"/>
  <c r="R368" i="37"/>
  <c r="W368" i="37" s="1"/>
  <c r="S368" i="37"/>
  <c r="P369" i="37"/>
  <c r="Q369" i="37"/>
  <c r="R369" i="37"/>
  <c r="W369" i="37" s="1"/>
  <c r="S369" i="37"/>
  <c r="P370" i="37"/>
  <c r="Q370" i="37"/>
  <c r="R370" i="37"/>
  <c r="W370" i="37" s="1"/>
  <c r="S370" i="37"/>
  <c r="P371" i="37"/>
  <c r="Q371" i="37"/>
  <c r="R371" i="37"/>
  <c r="W371" i="37" s="1"/>
  <c r="S371" i="37"/>
  <c r="P372" i="37"/>
  <c r="Q372" i="37"/>
  <c r="R372" i="37"/>
  <c r="W372" i="37" s="1"/>
  <c r="S372" i="37"/>
  <c r="P373" i="37"/>
  <c r="Q373" i="37"/>
  <c r="R373" i="37"/>
  <c r="W373" i="37" s="1"/>
  <c r="S373" i="37"/>
  <c r="P374" i="37"/>
  <c r="Q374" i="37"/>
  <c r="R374" i="37"/>
  <c r="W374" i="37" s="1"/>
  <c r="S374" i="37"/>
  <c r="D368" i="49"/>
  <c r="E368" i="49"/>
  <c r="F368" i="49"/>
  <c r="G368" i="49"/>
  <c r="D369" i="49"/>
  <c r="E369" i="49"/>
  <c r="F369" i="49"/>
  <c r="G369" i="49"/>
  <c r="D370" i="49"/>
  <c r="E370" i="49"/>
  <c r="F370" i="49"/>
  <c r="G370" i="49"/>
  <c r="D371" i="49"/>
  <c r="E371" i="49"/>
  <c r="F371" i="49"/>
  <c r="G371" i="49"/>
  <c r="D372" i="49"/>
  <c r="E372" i="49"/>
  <c r="F372" i="49"/>
  <c r="G372" i="49"/>
  <c r="D373" i="49"/>
  <c r="E373" i="49"/>
  <c r="F373" i="49"/>
  <c r="G373" i="49"/>
  <c r="D374" i="49"/>
  <c r="E374" i="49"/>
  <c r="F374" i="49"/>
  <c r="G374" i="49"/>
  <c r="D340" i="50"/>
  <c r="D341" i="50"/>
  <c r="D342" i="50"/>
  <c r="D343" i="50"/>
  <c r="D344" i="50"/>
  <c r="D345" i="50"/>
  <c r="D346" i="50"/>
  <c r="D368" i="37"/>
  <c r="E368" i="37"/>
  <c r="F368" i="37"/>
  <c r="K368" i="37" s="1"/>
  <c r="G368" i="37"/>
  <c r="D369" i="37"/>
  <c r="E369" i="37"/>
  <c r="F369" i="37"/>
  <c r="K369" i="37" s="1"/>
  <c r="G369" i="37"/>
  <c r="D370" i="37"/>
  <c r="E370" i="37"/>
  <c r="F370" i="37"/>
  <c r="K370" i="37" s="1"/>
  <c r="G370" i="37"/>
  <c r="D371" i="37"/>
  <c r="E371" i="37"/>
  <c r="F371" i="37"/>
  <c r="K371" i="37" s="1"/>
  <c r="G371" i="37"/>
  <c r="D372" i="37"/>
  <c r="E372" i="37"/>
  <c r="F372" i="37"/>
  <c r="K372" i="37" s="1"/>
  <c r="G372" i="37"/>
  <c r="D373" i="37"/>
  <c r="E373" i="37"/>
  <c r="F373" i="37"/>
  <c r="K373" i="37" s="1"/>
  <c r="G373" i="37"/>
  <c r="D374" i="37"/>
  <c r="E374" i="37"/>
  <c r="F374" i="37"/>
  <c r="K374" i="37" s="1"/>
  <c r="G374" i="37"/>
  <c r="P355" i="49"/>
  <c r="Q355" i="49"/>
  <c r="R355" i="49"/>
  <c r="S355" i="49"/>
  <c r="P356" i="49"/>
  <c r="Q356" i="49"/>
  <c r="R356" i="49"/>
  <c r="S356" i="49"/>
  <c r="P357" i="49"/>
  <c r="Q357" i="49"/>
  <c r="R357" i="49"/>
  <c r="S357" i="49"/>
  <c r="P358" i="49"/>
  <c r="Q358" i="49"/>
  <c r="R358" i="49"/>
  <c r="S358" i="49"/>
  <c r="P359" i="49"/>
  <c r="Q359" i="49"/>
  <c r="R359" i="49"/>
  <c r="S359" i="49"/>
  <c r="P360" i="49"/>
  <c r="Q360" i="49"/>
  <c r="R360" i="49"/>
  <c r="S360" i="49"/>
  <c r="P361" i="49"/>
  <c r="Q361" i="49"/>
  <c r="R361" i="49"/>
  <c r="S361" i="49"/>
  <c r="P355" i="37"/>
  <c r="Q355" i="37"/>
  <c r="R355" i="37"/>
  <c r="W355" i="37" s="1"/>
  <c r="S355" i="37"/>
  <c r="P356" i="37"/>
  <c r="Q356" i="37"/>
  <c r="R356" i="37"/>
  <c r="W356" i="37" s="1"/>
  <c r="S356" i="37"/>
  <c r="P357" i="37"/>
  <c r="Q357" i="37"/>
  <c r="R357" i="37"/>
  <c r="W357" i="37" s="1"/>
  <c r="S357" i="37"/>
  <c r="P358" i="37"/>
  <c r="Q358" i="37"/>
  <c r="R358" i="37"/>
  <c r="W358" i="37" s="1"/>
  <c r="S358" i="37"/>
  <c r="P359" i="37"/>
  <c r="Q359" i="37"/>
  <c r="R359" i="37"/>
  <c r="W359" i="37" s="1"/>
  <c r="S359" i="37"/>
  <c r="P360" i="37"/>
  <c r="Q360" i="37"/>
  <c r="R360" i="37"/>
  <c r="W360" i="37" s="1"/>
  <c r="S360" i="37"/>
  <c r="P361" i="37"/>
  <c r="Q361" i="37"/>
  <c r="R361" i="37"/>
  <c r="W361" i="37" s="1"/>
  <c r="S361" i="37"/>
  <c r="D355" i="49"/>
  <c r="E355" i="49"/>
  <c r="F355" i="49"/>
  <c r="G355" i="49"/>
  <c r="D356" i="49"/>
  <c r="E356" i="49"/>
  <c r="F356" i="49"/>
  <c r="G356" i="49"/>
  <c r="D357" i="49"/>
  <c r="E357" i="49"/>
  <c r="F357" i="49"/>
  <c r="G357" i="49"/>
  <c r="D358" i="49"/>
  <c r="E358" i="49"/>
  <c r="F358" i="49"/>
  <c r="G358" i="49"/>
  <c r="D359" i="49"/>
  <c r="E359" i="49"/>
  <c r="F359" i="49"/>
  <c r="G359" i="49"/>
  <c r="D360" i="49"/>
  <c r="E360" i="49"/>
  <c r="F360" i="49"/>
  <c r="G360" i="49"/>
  <c r="D361" i="49"/>
  <c r="E361" i="49"/>
  <c r="F361" i="49"/>
  <c r="G361" i="49"/>
  <c r="D328" i="50"/>
  <c r="D329" i="50"/>
  <c r="D330" i="50"/>
  <c r="D331" i="50"/>
  <c r="D332" i="50"/>
  <c r="D333" i="50"/>
  <c r="D334" i="50"/>
  <c r="D355" i="37"/>
  <c r="E355" i="37"/>
  <c r="F355" i="37"/>
  <c r="K355" i="37" s="1"/>
  <c r="G355" i="37"/>
  <c r="D356" i="37"/>
  <c r="E356" i="37"/>
  <c r="F356" i="37"/>
  <c r="K356" i="37" s="1"/>
  <c r="G356" i="37"/>
  <c r="D357" i="37"/>
  <c r="E357" i="37"/>
  <c r="F357" i="37"/>
  <c r="K357" i="37" s="1"/>
  <c r="G357" i="37"/>
  <c r="D358" i="37"/>
  <c r="E358" i="37"/>
  <c r="F358" i="37"/>
  <c r="K358" i="37" s="1"/>
  <c r="G358" i="37"/>
  <c r="D359" i="37"/>
  <c r="E359" i="37"/>
  <c r="F359" i="37"/>
  <c r="K359" i="37" s="1"/>
  <c r="G359" i="37"/>
  <c r="D360" i="37"/>
  <c r="E360" i="37"/>
  <c r="F360" i="37"/>
  <c r="K360" i="37" s="1"/>
  <c r="G360" i="37"/>
  <c r="D361" i="37"/>
  <c r="E361" i="37"/>
  <c r="F361" i="37"/>
  <c r="K361" i="37" s="1"/>
  <c r="G361" i="37"/>
  <c r="P342" i="49"/>
  <c r="Q342" i="49"/>
  <c r="R342" i="49"/>
  <c r="S342" i="49"/>
  <c r="P343" i="49"/>
  <c r="Q343" i="49"/>
  <c r="R343" i="49"/>
  <c r="S343" i="49"/>
  <c r="P344" i="49"/>
  <c r="Q344" i="49"/>
  <c r="R344" i="49"/>
  <c r="S344" i="49"/>
  <c r="P345" i="49"/>
  <c r="Q345" i="49"/>
  <c r="R345" i="49"/>
  <c r="S345" i="49"/>
  <c r="P346" i="49"/>
  <c r="Q346" i="49"/>
  <c r="R346" i="49"/>
  <c r="S346" i="49"/>
  <c r="P347" i="49"/>
  <c r="Q347" i="49"/>
  <c r="R347" i="49"/>
  <c r="S347" i="49"/>
  <c r="P348" i="49"/>
  <c r="Q348" i="49"/>
  <c r="R348" i="49"/>
  <c r="S348" i="49"/>
  <c r="P342" i="37"/>
  <c r="Q342" i="37"/>
  <c r="R342" i="37"/>
  <c r="W342" i="37" s="1"/>
  <c r="S342" i="37"/>
  <c r="P343" i="37"/>
  <c r="Q343" i="37"/>
  <c r="R343" i="37"/>
  <c r="W343" i="37" s="1"/>
  <c r="S343" i="37"/>
  <c r="P344" i="37"/>
  <c r="Q344" i="37"/>
  <c r="R344" i="37"/>
  <c r="W344" i="37" s="1"/>
  <c r="S344" i="37"/>
  <c r="P345" i="37"/>
  <c r="Q345" i="37"/>
  <c r="R345" i="37"/>
  <c r="W345" i="37" s="1"/>
  <c r="S345" i="37"/>
  <c r="P346" i="37"/>
  <c r="Q346" i="37"/>
  <c r="R346" i="37"/>
  <c r="W346" i="37" s="1"/>
  <c r="S346" i="37"/>
  <c r="P347" i="37"/>
  <c r="Q347" i="37"/>
  <c r="R347" i="37"/>
  <c r="W347" i="37" s="1"/>
  <c r="S347" i="37"/>
  <c r="P348" i="37"/>
  <c r="Q348" i="37"/>
  <c r="R348" i="37"/>
  <c r="W348" i="37" s="1"/>
  <c r="S348" i="37"/>
  <c r="D342" i="49"/>
  <c r="E342" i="49"/>
  <c r="F342" i="49"/>
  <c r="G342" i="49"/>
  <c r="D343" i="49"/>
  <c r="E343" i="49"/>
  <c r="F343" i="49"/>
  <c r="G343" i="49"/>
  <c r="D344" i="49"/>
  <c r="E344" i="49"/>
  <c r="F344" i="49"/>
  <c r="G344" i="49"/>
  <c r="D345" i="49"/>
  <c r="E345" i="49"/>
  <c r="F345" i="49"/>
  <c r="G345" i="49"/>
  <c r="D346" i="49"/>
  <c r="E346" i="49"/>
  <c r="F346" i="49"/>
  <c r="G346" i="49"/>
  <c r="D347" i="49"/>
  <c r="E347" i="49"/>
  <c r="F347" i="49"/>
  <c r="G347" i="49"/>
  <c r="D348" i="49"/>
  <c r="E348" i="49"/>
  <c r="F348" i="49"/>
  <c r="G348" i="49"/>
  <c r="D316" i="50"/>
  <c r="D317" i="50"/>
  <c r="D318" i="50"/>
  <c r="D319" i="50"/>
  <c r="D320" i="50"/>
  <c r="D321" i="50"/>
  <c r="D322" i="50"/>
  <c r="D342" i="37"/>
  <c r="E342" i="37"/>
  <c r="F342" i="37"/>
  <c r="K342" i="37" s="1"/>
  <c r="G342" i="37"/>
  <c r="D343" i="37"/>
  <c r="E343" i="37"/>
  <c r="F343" i="37"/>
  <c r="K343" i="37" s="1"/>
  <c r="G343" i="37"/>
  <c r="D344" i="37"/>
  <c r="E344" i="37"/>
  <c r="F344" i="37"/>
  <c r="K344" i="37" s="1"/>
  <c r="G344" i="37"/>
  <c r="D345" i="37"/>
  <c r="E345" i="37"/>
  <c r="F345" i="37"/>
  <c r="K345" i="37" s="1"/>
  <c r="G345" i="37"/>
  <c r="D346" i="37"/>
  <c r="E346" i="37"/>
  <c r="F346" i="37"/>
  <c r="K346" i="37" s="1"/>
  <c r="G346" i="37"/>
  <c r="D347" i="37"/>
  <c r="E347" i="37"/>
  <c r="F347" i="37"/>
  <c r="K347" i="37" s="1"/>
  <c r="G347" i="37"/>
  <c r="D348" i="37"/>
  <c r="E348" i="37"/>
  <c r="F348" i="37"/>
  <c r="K348" i="37" s="1"/>
  <c r="G348" i="37"/>
  <c r="P329" i="49"/>
  <c r="Q329" i="49"/>
  <c r="R329" i="49"/>
  <c r="S329" i="49"/>
  <c r="P330" i="49"/>
  <c r="Q330" i="49"/>
  <c r="R330" i="49"/>
  <c r="S330" i="49"/>
  <c r="P331" i="49"/>
  <c r="Q331" i="49"/>
  <c r="R331" i="49"/>
  <c r="S331" i="49"/>
  <c r="P332" i="49"/>
  <c r="Q332" i="49"/>
  <c r="R332" i="49"/>
  <c r="S332" i="49"/>
  <c r="P333" i="49"/>
  <c r="Q333" i="49"/>
  <c r="R333" i="49"/>
  <c r="S333" i="49"/>
  <c r="P334" i="49"/>
  <c r="Q334" i="49"/>
  <c r="R334" i="49"/>
  <c r="S334" i="49"/>
  <c r="P335" i="49"/>
  <c r="Q335" i="49"/>
  <c r="R335" i="49"/>
  <c r="S335" i="49"/>
  <c r="P329" i="37"/>
  <c r="Q329" i="37"/>
  <c r="R329" i="37"/>
  <c r="W329" i="37" s="1"/>
  <c r="S329" i="37"/>
  <c r="P330" i="37"/>
  <c r="Q330" i="37"/>
  <c r="R330" i="37"/>
  <c r="W330" i="37" s="1"/>
  <c r="S330" i="37"/>
  <c r="P331" i="37"/>
  <c r="Q331" i="37"/>
  <c r="R331" i="37"/>
  <c r="W331" i="37" s="1"/>
  <c r="S331" i="37"/>
  <c r="P332" i="37"/>
  <c r="Q332" i="37"/>
  <c r="R332" i="37"/>
  <c r="W332" i="37" s="1"/>
  <c r="S332" i="37"/>
  <c r="P333" i="37"/>
  <c r="Q333" i="37"/>
  <c r="R333" i="37"/>
  <c r="W333" i="37" s="1"/>
  <c r="S333" i="37"/>
  <c r="P334" i="37"/>
  <c r="Q334" i="37"/>
  <c r="R334" i="37"/>
  <c r="W334" i="37" s="1"/>
  <c r="S334" i="37"/>
  <c r="P335" i="37"/>
  <c r="Q335" i="37"/>
  <c r="R335" i="37"/>
  <c r="W335" i="37" s="1"/>
  <c r="S335" i="37"/>
  <c r="D329" i="49"/>
  <c r="E329" i="49"/>
  <c r="F329" i="49"/>
  <c r="G329" i="49"/>
  <c r="D330" i="49"/>
  <c r="E330" i="49"/>
  <c r="F330" i="49"/>
  <c r="G330" i="49"/>
  <c r="D331" i="49"/>
  <c r="E331" i="49"/>
  <c r="F331" i="49"/>
  <c r="G331" i="49"/>
  <c r="D332" i="49"/>
  <c r="E332" i="49"/>
  <c r="F332" i="49"/>
  <c r="G332" i="49"/>
  <c r="D333" i="49"/>
  <c r="E333" i="49"/>
  <c r="F333" i="49"/>
  <c r="G333" i="49"/>
  <c r="D334" i="49"/>
  <c r="E334" i="49"/>
  <c r="F334" i="49"/>
  <c r="G334" i="49"/>
  <c r="D335" i="49"/>
  <c r="E335" i="49"/>
  <c r="F335" i="49"/>
  <c r="G335" i="49"/>
  <c r="D304" i="50"/>
  <c r="D305" i="50"/>
  <c r="D306" i="50"/>
  <c r="D307" i="50"/>
  <c r="D308" i="50"/>
  <c r="D309" i="50"/>
  <c r="D310" i="50"/>
  <c r="D329" i="37"/>
  <c r="E329" i="37"/>
  <c r="F329" i="37"/>
  <c r="K329" i="37" s="1"/>
  <c r="G329" i="37"/>
  <c r="D330" i="37"/>
  <c r="E330" i="37"/>
  <c r="F330" i="37"/>
  <c r="K330" i="37" s="1"/>
  <c r="G330" i="37"/>
  <c r="D331" i="37"/>
  <c r="E331" i="37"/>
  <c r="F331" i="37"/>
  <c r="K331" i="37" s="1"/>
  <c r="G331" i="37"/>
  <c r="D332" i="37"/>
  <c r="E332" i="37"/>
  <c r="F332" i="37"/>
  <c r="K332" i="37" s="1"/>
  <c r="G332" i="37"/>
  <c r="D333" i="37"/>
  <c r="E333" i="37"/>
  <c r="F333" i="37"/>
  <c r="K333" i="37" s="1"/>
  <c r="G333" i="37"/>
  <c r="D334" i="37"/>
  <c r="E334" i="37"/>
  <c r="F334" i="37"/>
  <c r="K334" i="37" s="1"/>
  <c r="G334" i="37"/>
  <c r="D335" i="37"/>
  <c r="E335" i="37"/>
  <c r="F335" i="37"/>
  <c r="K335" i="37" s="1"/>
  <c r="G335" i="37"/>
  <c r="P316" i="49"/>
  <c r="Q316" i="49"/>
  <c r="R316" i="49"/>
  <c r="S316" i="49"/>
  <c r="P317" i="49"/>
  <c r="Q317" i="49"/>
  <c r="R317" i="49"/>
  <c r="S317" i="49"/>
  <c r="P318" i="49"/>
  <c r="Q318" i="49"/>
  <c r="R318" i="49"/>
  <c r="S318" i="49"/>
  <c r="P319" i="49"/>
  <c r="Q319" i="49"/>
  <c r="R319" i="49"/>
  <c r="S319" i="49"/>
  <c r="P320" i="49"/>
  <c r="Q320" i="49"/>
  <c r="R320" i="49"/>
  <c r="S320" i="49"/>
  <c r="P321" i="49"/>
  <c r="Q321" i="49"/>
  <c r="R321" i="49"/>
  <c r="S321" i="49"/>
  <c r="P322" i="49"/>
  <c r="Q322" i="49"/>
  <c r="R322" i="49"/>
  <c r="S322" i="49"/>
  <c r="P316" i="37"/>
  <c r="Q316" i="37"/>
  <c r="R316" i="37"/>
  <c r="W316" i="37" s="1"/>
  <c r="S316" i="37"/>
  <c r="P317" i="37"/>
  <c r="Q317" i="37"/>
  <c r="R317" i="37"/>
  <c r="W317" i="37" s="1"/>
  <c r="S317" i="37"/>
  <c r="P318" i="37"/>
  <c r="Q318" i="37"/>
  <c r="R318" i="37"/>
  <c r="W318" i="37" s="1"/>
  <c r="S318" i="37"/>
  <c r="P319" i="37"/>
  <c r="Q319" i="37"/>
  <c r="R319" i="37"/>
  <c r="W319" i="37" s="1"/>
  <c r="S319" i="37"/>
  <c r="P320" i="37"/>
  <c r="Q320" i="37"/>
  <c r="R320" i="37"/>
  <c r="W320" i="37" s="1"/>
  <c r="S320" i="37"/>
  <c r="P321" i="37"/>
  <c r="Q321" i="37"/>
  <c r="R321" i="37"/>
  <c r="W321" i="37" s="1"/>
  <c r="S321" i="37"/>
  <c r="P322" i="37"/>
  <c r="Q322" i="37"/>
  <c r="R322" i="37"/>
  <c r="W322" i="37" s="1"/>
  <c r="S322" i="37"/>
  <c r="P303" i="49"/>
  <c r="Q303" i="49"/>
  <c r="R303" i="49"/>
  <c r="S303" i="49"/>
  <c r="P304" i="49"/>
  <c r="Q304" i="49"/>
  <c r="R304" i="49"/>
  <c r="S304" i="49"/>
  <c r="P305" i="49"/>
  <c r="Q305" i="49"/>
  <c r="R305" i="49"/>
  <c r="S305" i="49"/>
  <c r="P306" i="49"/>
  <c r="Q306" i="49"/>
  <c r="R306" i="49"/>
  <c r="S306" i="49"/>
  <c r="P307" i="49"/>
  <c r="Q307" i="49"/>
  <c r="R307" i="49"/>
  <c r="S307" i="49"/>
  <c r="P308" i="49"/>
  <c r="Q308" i="49"/>
  <c r="R308" i="49"/>
  <c r="S308" i="49"/>
  <c r="P309" i="49"/>
  <c r="Q309" i="49"/>
  <c r="R309" i="49"/>
  <c r="S309" i="49"/>
  <c r="P303" i="37"/>
  <c r="Q303" i="37"/>
  <c r="R303" i="37"/>
  <c r="W303" i="37" s="1"/>
  <c r="S303" i="37"/>
  <c r="P304" i="37"/>
  <c r="Q304" i="37"/>
  <c r="R304" i="37"/>
  <c r="W304" i="37" s="1"/>
  <c r="S304" i="37"/>
  <c r="P305" i="37"/>
  <c r="Q305" i="37"/>
  <c r="R305" i="37"/>
  <c r="W305" i="37" s="1"/>
  <c r="S305" i="37"/>
  <c r="P306" i="37"/>
  <c r="Q306" i="37"/>
  <c r="R306" i="37"/>
  <c r="W306" i="37" s="1"/>
  <c r="S306" i="37"/>
  <c r="P307" i="37"/>
  <c r="Q307" i="37"/>
  <c r="R307" i="37"/>
  <c r="W307" i="37" s="1"/>
  <c r="S307" i="37"/>
  <c r="P308" i="37"/>
  <c r="Q308" i="37"/>
  <c r="R308" i="37"/>
  <c r="W308" i="37" s="1"/>
  <c r="S308" i="37"/>
  <c r="P309" i="37"/>
  <c r="Q309" i="37"/>
  <c r="R309" i="37"/>
  <c r="W309" i="37" s="1"/>
  <c r="S309" i="37"/>
  <c r="D316" i="49"/>
  <c r="E316" i="49"/>
  <c r="F316" i="49"/>
  <c r="G316" i="49"/>
  <c r="D317" i="49"/>
  <c r="E317" i="49"/>
  <c r="F317" i="49"/>
  <c r="G317" i="49"/>
  <c r="D318" i="49"/>
  <c r="E318" i="49"/>
  <c r="F318" i="49"/>
  <c r="G318" i="49"/>
  <c r="D319" i="49"/>
  <c r="E319" i="49"/>
  <c r="F319" i="49"/>
  <c r="G319" i="49"/>
  <c r="D320" i="49"/>
  <c r="E320" i="49"/>
  <c r="F320" i="49"/>
  <c r="G320" i="49"/>
  <c r="D321" i="49"/>
  <c r="E321" i="49"/>
  <c r="F321" i="49"/>
  <c r="G321" i="49"/>
  <c r="D322" i="49"/>
  <c r="E322" i="49"/>
  <c r="F322" i="49"/>
  <c r="G322" i="49"/>
  <c r="D292" i="50"/>
  <c r="D293" i="50"/>
  <c r="D294" i="50"/>
  <c r="D295" i="50"/>
  <c r="D296" i="50"/>
  <c r="D297" i="50"/>
  <c r="D298" i="50"/>
  <c r="D316" i="37"/>
  <c r="E316" i="37"/>
  <c r="F316" i="37"/>
  <c r="K316" i="37" s="1"/>
  <c r="G316" i="37"/>
  <c r="D317" i="37"/>
  <c r="E317" i="37"/>
  <c r="F317" i="37"/>
  <c r="K317" i="37" s="1"/>
  <c r="G317" i="37"/>
  <c r="D318" i="37"/>
  <c r="E318" i="37"/>
  <c r="F318" i="37"/>
  <c r="K318" i="37" s="1"/>
  <c r="G318" i="37"/>
  <c r="D319" i="37"/>
  <c r="E319" i="37"/>
  <c r="F319" i="37"/>
  <c r="K319" i="37" s="1"/>
  <c r="G319" i="37"/>
  <c r="D320" i="37"/>
  <c r="E320" i="37"/>
  <c r="F320" i="37"/>
  <c r="K320" i="37" s="1"/>
  <c r="G320" i="37"/>
  <c r="D321" i="37"/>
  <c r="E321" i="37"/>
  <c r="F321" i="37"/>
  <c r="K321" i="37" s="1"/>
  <c r="G321" i="37"/>
  <c r="D322" i="37"/>
  <c r="E322" i="37"/>
  <c r="F322" i="37"/>
  <c r="K322" i="37" s="1"/>
  <c r="G322" i="37"/>
  <c r="D303" i="49"/>
  <c r="E303" i="49"/>
  <c r="F303" i="49"/>
  <c r="G303" i="49"/>
  <c r="D304" i="49"/>
  <c r="E304" i="49"/>
  <c r="F304" i="49"/>
  <c r="G304" i="49"/>
  <c r="D305" i="49"/>
  <c r="E305" i="49"/>
  <c r="F305" i="49"/>
  <c r="G305" i="49"/>
  <c r="D306" i="49"/>
  <c r="E306" i="49"/>
  <c r="F306" i="49"/>
  <c r="G306" i="49"/>
  <c r="D307" i="49"/>
  <c r="E307" i="49"/>
  <c r="F307" i="49"/>
  <c r="G307" i="49"/>
  <c r="D308" i="49"/>
  <c r="E308" i="49"/>
  <c r="F308" i="49"/>
  <c r="G308" i="49"/>
  <c r="D309" i="49"/>
  <c r="E309" i="49"/>
  <c r="F309" i="49"/>
  <c r="G309" i="49"/>
  <c r="D280" i="50"/>
  <c r="D281" i="50"/>
  <c r="D282" i="50"/>
  <c r="D283" i="50"/>
  <c r="D284" i="50"/>
  <c r="D285" i="50"/>
  <c r="D286" i="50"/>
  <c r="D303" i="37"/>
  <c r="E303" i="37"/>
  <c r="F303" i="37"/>
  <c r="K303" i="37" s="1"/>
  <c r="G303" i="37"/>
  <c r="D304" i="37"/>
  <c r="E304" i="37"/>
  <c r="F304" i="37"/>
  <c r="K304" i="37" s="1"/>
  <c r="G304" i="37"/>
  <c r="D305" i="37"/>
  <c r="E305" i="37"/>
  <c r="F305" i="37"/>
  <c r="K305" i="37" s="1"/>
  <c r="G305" i="37"/>
  <c r="D306" i="37"/>
  <c r="E306" i="37"/>
  <c r="F306" i="37"/>
  <c r="K306" i="37" s="1"/>
  <c r="G306" i="37"/>
  <c r="D307" i="37"/>
  <c r="E307" i="37"/>
  <c r="F307" i="37"/>
  <c r="K307" i="37" s="1"/>
  <c r="G307" i="37"/>
  <c r="D308" i="37"/>
  <c r="E308" i="37"/>
  <c r="F308" i="37"/>
  <c r="K308" i="37" s="1"/>
  <c r="G308" i="37"/>
  <c r="D309" i="37"/>
  <c r="E309" i="37"/>
  <c r="F309" i="37"/>
  <c r="K309" i="37" s="1"/>
  <c r="G309" i="37"/>
  <c r="P290" i="49"/>
  <c r="Q290" i="49"/>
  <c r="R290" i="49"/>
  <c r="S290" i="49"/>
  <c r="P291" i="49"/>
  <c r="Q291" i="49"/>
  <c r="R291" i="49"/>
  <c r="S291" i="49"/>
  <c r="P292" i="49"/>
  <c r="Q292" i="49"/>
  <c r="R292" i="49"/>
  <c r="S292" i="49"/>
  <c r="P293" i="49"/>
  <c r="Q293" i="49"/>
  <c r="R293" i="49"/>
  <c r="S293" i="49"/>
  <c r="P294" i="49"/>
  <c r="Q294" i="49"/>
  <c r="R294" i="49"/>
  <c r="S294" i="49"/>
  <c r="P295" i="49"/>
  <c r="Q295" i="49"/>
  <c r="R295" i="49"/>
  <c r="S295" i="49"/>
  <c r="P296" i="49"/>
  <c r="Q296" i="49"/>
  <c r="R296" i="49"/>
  <c r="S296" i="49"/>
  <c r="P290" i="37"/>
  <c r="Q290" i="37"/>
  <c r="R290" i="37"/>
  <c r="W290" i="37" s="1"/>
  <c r="S290" i="37"/>
  <c r="P291" i="37"/>
  <c r="Q291" i="37"/>
  <c r="R291" i="37"/>
  <c r="W291" i="37" s="1"/>
  <c r="S291" i="37"/>
  <c r="P292" i="37"/>
  <c r="Q292" i="37"/>
  <c r="R292" i="37"/>
  <c r="W292" i="37" s="1"/>
  <c r="S292" i="37"/>
  <c r="P293" i="37"/>
  <c r="Q293" i="37"/>
  <c r="R293" i="37"/>
  <c r="W293" i="37" s="1"/>
  <c r="S293" i="37"/>
  <c r="P294" i="37"/>
  <c r="Q294" i="37"/>
  <c r="R294" i="37"/>
  <c r="W294" i="37" s="1"/>
  <c r="S294" i="37"/>
  <c r="P295" i="37"/>
  <c r="Q295" i="37"/>
  <c r="R295" i="37"/>
  <c r="W295" i="37" s="1"/>
  <c r="S295" i="37"/>
  <c r="P296" i="37"/>
  <c r="Q296" i="37"/>
  <c r="R296" i="37"/>
  <c r="W296" i="37" s="1"/>
  <c r="S296" i="37"/>
  <c r="D290" i="49"/>
  <c r="E290" i="49"/>
  <c r="F290" i="49"/>
  <c r="G290" i="49"/>
  <c r="D291" i="49"/>
  <c r="E291" i="49"/>
  <c r="F291" i="49"/>
  <c r="G291" i="49"/>
  <c r="D292" i="49"/>
  <c r="E292" i="49"/>
  <c r="F292" i="49"/>
  <c r="G292" i="49"/>
  <c r="D293" i="49"/>
  <c r="E293" i="49"/>
  <c r="F293" i="49"/>
  <c r="G293" i="49"/>
  <c r="D294" i="49"/>
  <c r="E294" i="49"/>
  <c r="F294" i="49"/>
  <c r="G294" i="49"/>
  <c r="D295" i="49"/>
  <c r="E295" i="49"/>
  <c r="F295" i="49"/>
  <c r="G295" i="49"/>
  <c r="D296" i="49"/>
  <c r="E296" i="49"/>
  <c r="F296" i="49"/>
  <c r="G296" i="49"/>
  <c r="D268" i="50"/>
  <c r="D269" i="50"/>
  <c r="D270" i="50"/>
  <c r="D271" i="50"/>
  <c r="D272" i="50"/>
  <c r="D273" i="50"/>
  <c r="D274" i="50"/>
  <c r="D290" i="37"/>
  <c r="E290" i="37"/>
  <c r="F290" i="37"/>
  <c r="K290" i="37" s="1"/>
  <c r="G290" i="37"/>
  <c r="D291" i="37"/>
  <c r="E291" i="37"/>
  <c r="F291" i="37"/>
  <c r="K291" i="37" s="1"/>
  <c r="G291" i="37"/>
  <c r="D292" i="37"/>
  <c r="E292" i="37"/>
  <c r="F292" i="37"/>
  <c r="K292" i="37" s="1"/>
  <c r="G292" i="37"/>
  <c r="D293" i="37"/>
  <c r="E293" i="37"/>
  <c r="F293" i="37"/>
  <c r="K293" i="37" s="1"/>
  <c r="G293" i="37"/>
  <c r="D294" i="37"/>
  <c r="E294" i="37"/>
  <c r="F294" i="37"/>
  <c r="K294" i="37" s="1"/>
  <c r="G294" i="37"/>
  <c r="D295" i="37"/>
  <c r="E295" i="37"/>
  <c r="F295" i="37"/>
  <c r="K295" i="37" s="1"/>
  <c r="G295" i="37"/>
  <c r="D296" i="37"/>
  <c r="E296" i="37"/>
  <c r="F296" i="37"/>
  <c r="K296" i="37" s="1"/>
  <c r="G296" i="37"/>
  <c r="P277" i="49"/>
  <c r="Q277" i="49"/>
  <c r="R277" i="49"/>
  <c r="S277" i="49"/>
  <c r="P278" i="49"/>
  <c r="Q278" i="49"/>
  <c r="R278" i="49"/>
  <c r="S278" i="49"/>
  <c r="P279" i="49"/>
  <c r="Q279" i="49"/>
  <c r="R279" i="49"/>
  <c r="S279" i="49"/>
  <c r="P280" i="49"/>
  <c r="Q280" i="49"/>
  <c r="R280" i="49"/>
  <c r="S280" i="49"/>
  <c r="P281" i="49"/>
  <c r="Q281" i="49"/>
  <c r="R281" i="49"/>
  <c r="S281" i="49"/>
  <c r="P282" i="49"/>
  <c r="Q282" i="49"/>
  <c r="R282" i="49"/>
  <c r="S282" i="49"/>
  <c r="P283" i="49"/>
  <c r="Q283" i="49"/>
  <c r="R283" i="49"/>
  <c r="S283" i="49"/>
  <c r="P277" i="37"/>
  <c r="Q277" i="37"/>
  <c r="R277" i="37"/>
  <c r="W277" i="37" s="1"/>
  <c r="S277" i="37"/>
  <c r="P278" i="37"/>
  <c r="Q278" i="37"/>
  <c r="R278" i="37"/>
  <c r="W278" i="37" s="1"/>
  <c r="S278" i="37"/>
  <c r="P279" i="37"/>
  <c r="Q279" i="37"/>
  <c r="R279" i="37"/>
  <c r="W279" i="37" s="1"/>
  <c r="S279" i="37"/>
  <c r="P280" i="37"/>
  <c r="Q280" i="37"/>
  <c r="R280" i="37"/>
  <c r="W280" i="37" s="1"/>
  <c r="S280" i="37"/>
  <c r="P281" i="37"/>
  <c r="Q281" i="37"/>
  <c r="R281" i="37"/>
  <c r="W281" i="37" s="1"/>
  <c r="S281" i="37"/>
  <c r="P282" i="37"/>
  <c r="Q282" i="37"/>
  <c r="R282" i="37"/>
  <c r="W282" i="37" s="1"/>
  <c r="S282" i="37"/>
  <c r="P283" i="37"/>
  <c r="Q283" i="37"/>
  <c r="R283" i="37"/>
  <c r="W283" i="37" s="1"/>
  <c r="S283" i="37"/>
  <c r="D277" i="49"/>
  <c r="E277" i="49"/>
  <c r="F277" i="49"/>
  <c r="G277" i="49"/>
  <c r="D278" i="49"/>
  <c r="E278" i="49"/>
  <c r="F278" i="49"/>
  <c r="G278" i="49"/>
  <c r="D279" i="49"/>
  <c r="E279" i="49"/>
  <c r="F279" i="49"/>
  <c r="G279" i="49"/>
  <c r="D280" i="49"/>
  <c r="E280" i="49"/>
  <c r="F280" i="49"/>
  <c r="G280" i="49"/>
  <c r="D281" i="49"/>
  <c r="E281" i="49"/>
  <c r="F281" i="49"/>
  <c r="G281" i="49"/>
  <c r="D282" i="49"/>
  <c r="E282" i="49"/>
  <c r="F282" i="49"/>
  <c r="G282" i="49"/>
  <c r="D283" i="49"/>
  <c r="E283" i="49"/>
  <c r="F283" i="49"/>
  <c r="G283" i="49"/>
  <c r="D256" i="50"/>
  <c r="D257" i="50"/>
  <c r="D258" i="50"/>
  <c r="D259" i="50"/>
  <c r="D260" i="50"/>
  <c r="D261" i="50"/>
  <c r="D262" i="50"/>
  <c r="D277" i="37"/>
  <c r="E277" i="37"/>
  <c r="F277" i="37"/>
  <c r="K277" i="37" s="1"/>
  <c r="G277" i="37"/>
  <c r="D278" i="37"/>
  <c r="E278" i="37"/>
  <c r="F278" i="37"/>
  <c r="K278" i="37" s="1"/>
  <c r="G278" i="37"/>
  <c r="D279" i="37"/>
  <c r="E279" i="37"/>
  <c r="F279" i="37"/>
  <c r="K279" i="37" s="1"/>
  <c r="G279" i="37"/>
  <c r="D280" i="37"/>
  <c r="E280" i="37"/>
  <c r="F280" i="37"/>
  <c r="K280" i="37" s="1"/>
  <c r="G280" i="37"/>
  <c r="D281" i="37"/>
  <c r="E281" i="37"/>
  <c r="F281" i="37"/>
  <c r="K281" i="37" s="1"/>
  <c r="G281" i="37"/>
  <c r="D282" i="37"/>
  <c r="E282" i="37"/>
  <c r="F282" i="37"/>
  <c r="K282" i="37" s="1"/>
  <c r="G282" i="37"/>
  <c r="D283" i="37"/>
  <c r="E283" i="37"/>
  <c r="F283" i="37"/>
  <c r="K283" i="37" s="1"/>
  <c r="G283" i="37"/>
  <c r="P264" i="49"/>
  <c r="Q264" i="49"/>
  <c r="R264" i="49"/>
  <c r="S264" i="49"/>
  <c r="P265" i="49"/>
  <c r="Q265" i="49"/>
  <c r="R265" i="49"/>
  <c r="S265" i="49"/>
  <c r="P266" i="49"/>
  <c r="Q266" i="49"/>
  <c r="R266" i="49"/>
  <c r="S266" i="49"/>
  <c r="P267" i="49"/>
  <c r="Q267" i="49"/>
  <c r="R267" i="49"/>
  <c r="S267" i="49"/>
  <c r="P268" i="49"/>
  <c r="Q268" i="49"/>
  <c r="R268" i="49"/>
  <c r="S268" i="49"/>
  <c r="P269" i="49"/>
  <c r="Q269" i="49"/>
  <c r="R269" i="49"/>
  <c r="S269" i="49"/>
  <c r="P270" i="49"/>
  <c r="Q270" i="49"/>
  <c r="R270" i="49"/>
  <c r="S270" i="49"/>
  <c r="P264" i="37"/>
  <c r="Q264" i="37"/>
  <c r="R264" i="37"/>
  <c r="W264" i="37" s="1"/>
  <c r="S264" i="37"/>
  <c r="P265" i="37"/>
  <c r="Q265" i="37"/>
  <c r="R265" i="37"/>
  <c r="W265" i="37" s="1"/>
  <c r="S265" i="37"/>
  <c r="P266" i="37"/>
  <c r="Q266" i="37"/>
  <c r="R266" i="37"/>
  <c r="W266" i="37" s="1"/>
  <c r="S266" i="37"/>
  <c r="P267" i="37"/>
  <c r="Q267" i="37"/>
  <c r="R267" i="37"/>
  <c r="W267" i="37" s="1"/>
  <c r="S267" i="37"/>
  <c r="P268" i="37"/>
  <c r="Q268" i="37"/>
  <c r="R268" i="37"/>
  <c r="W268" i="37" s="1"/>
  <c r="S268" i="37"/>
  <c r="P269" i="37"/>
  <c r="Q269" i="37"/>
  <c r="R269" i="37"/>
  <c r="W269" i="37" s="1"/>
  <c r="S269" i="37"/>
  <c r="P270" i="37"/>
  <c r="Q270" i="37"/>
  <c r="R270" i="37"/>
  <c r="W270" i="37" s="1"/>
  <c r="S270" i="37"/>
  <c r="D264" i="49"/>
  <c r="E264" i="49"/>
  <c r="F264" i="49"/>
  <c r="G264" i="49"/>
  <c r="D265" i="49"/>
  <c r="E265" i="49"/>
  <c r="F265" i="49"/>
  <c r="G265" i="49"/>
  <c r="D266" i="49"/>
  <c r="E266" i="49"/>
  <c r="F266" i="49"/>
  <c r="G266" i="49"/>
  <c r="D267" i="49"/>
  <c r="E267" i="49"/>
  <c r="F267" i="49"/>
  <c r="G267" i="49"/>
  <c r="D268" i="49"/>
  <c r="E268" i="49"/>
  <c r="F268" i="49"/>
  <c r="G268" i="49"/>
  <c r="D269" i="49"/>
  <c r="E269" i="49"/>
  <c r="F269" i="49"/>
  <c r="G269" i="49"/>
  <c r="D270" i="49"/>
  <c r="E270" i="49"/>
  <c r="F270" i="49"/>
  <c r="G270" i="49"/>
  <c r="D244" i="50"/>
  <c r="D245" i="50"/>
  <c r="D246" i="50"/>
  <c r="D247" i="50"/>
  <c r="D248" i="50"/>
  <c r="D249" i="50"/>
  <c r="D250" i="50"/>
  <c r="D264" i="37"/>
  <c r="E264" i="37"/>
  <c r="F264" i="37"/>
  <c r="K264" i="37" s="1"/>
  <c r="G264" i="37"/>
  <c r="D265" i="37"/>
  <c r="E265" i="37"/>
  <c r="F265" i="37"/>
  <c r="K265" i="37" s="1"/>
  <c r="G265" i="37"/>
  <c r="D266" i="37"/>
  <c r="E266" i="37"/>
  <c r="F266" i="37"/>
  <c r="K266" i="37" s="1"/>
  <c r="G266" i="37"/>
  <c r="D267" i="37"/>
  <c r="E267" i="37"/>
  <c r="F267" i="37"/>
  <c r="K267" i="37" s="1"/>
  <c r="G267" i="37"/>
  <c r="D268" i="37"/>
  <c r="E268" i="37"/>
  <c r="F268" i="37"/>
  <c r="K268" i="37" s="1"/>
  <c r="G268" i="37"/>
  <c r="D269" i="37"/>
  <c r="E269" i="37"/>
  <c r="F269" i="37"/>
  <c r="K269" i="37" s="1"/>
  <c r="G269" i="37"/>
  <c r="D270" i="37"/>
  <c r="E270" i="37"/>
  <c r="F270" i="37"/>
  <c r="K270" i="37" s="1"/>
  <c r="G270" i="37"/>
  <c r="D251" i="49"/>
  <c r="E251" i="49"/>
  <c r="F251" i="49"/>
  <c r="G251" i="49"/>
  <c r="D252" i="49"/>
  <c r="E252" i="49"/>
  <c r="F252" i="49"/>
  <c r="G252" i="49"/>
  <c r="D253" i="49"/>
  <c r="E253" i="49"/>
  <c r="F253" i="49"/>
  <c r="G253" i="49"/>
  <c r="D254" i="49"/>
  <c r="E254" i="49"/>
  <c r="F254" i="49"/>
  <c r="G254" i="49"/>
  <c r="D255" i="49"/>
  <c r="E255" i="49"/>
  <c r="F255" i="49"/>
  <c r="G255" i="49"/>
  <c r="D256" i="49"/>
  <c r="E256" i="49"/>
  <c r="F256" i="49"/>
  <c r="G256" i="49"/>
  <c r="D257" i="49"/>
  <c r="E257" i="49"/>
  <c r="F257" i="49"/>
  <c r="G257" i="49"/>
  <c r="D232" i="50"/>
  <c r="D233" i="50"/>
  <c r="D234" i="50"/>
  <c r="D235" i="50"/>
  <c r="D236" i="50"/>
  <c r="D237" i="50"/>
  <c r="D238" i="50"/>
  <c r="D251" i="37"/>
  <c r="E251" i="37"/>
  <c r="F251" i="37"/>
  <c r="K251" i="37" s="1"/>
  <c r="G251" i="37"/>
  <c r="D252" i="37"/>
  <c r="E252" i="37"/>
  <c r="F252" i="37"/>
  <c r="K252" i="37" s="1"/>
  <c r="G252" i="37"/>
  <c r="D253" i="37"/>
  <c r="E253" i="37"/>
  <c r="F253" i="37"/>
  <c r="K253" i="37" s="1"/>
  <c r="G253" i="37"/>
  <c r="D254" i="37"/>
  <c r="E254" i="37"/>
  <c r="F254" i="37"/>
  <c r="K254" i="37" s="1"/>
  <c r="G254" i="37"/>
  <c r="D255" i="37"/>
  <c r="E255" i="37"/>
  <c r="F255" i="37"/>
  <c r="K255" i="37" s="1"/>
  <c r="G255" i="37"/>
  <c r="D256" i="37"/>
  <c r="E256" i="37"/>
  <c r="F256" i="37"/>
  <c r="K256" i="37" s="1"/>
  <c r="G256" i="37"/>
  <c r="D257" i="37"/>
  <c r="E257" i="37"/>
  <c r="F257" i="37"/>
  <c r="K257" i="37" s="1"/>
  <c r="G257" i="37"/>
  <c r="P251" i="49"/>
  <c r="Q251" i="49"/>
  <c r="R251" i="49"/>
  <c r="S251" i="49"/>
  <c r="P252" i="49"/>
  <c r="Q252" i="49"/>
  <c r="R252" i="49"/>
  <c r="S252" i="49"/>
  <c r="P253" i="49"/>
  <c r="Q253" i="49"/>
  <c r="R253" i="49"/>
  <c r="S253" i="49"/>
  <c r="P254" i="49"/>
  <c r="Q254" i="49"/>
  <c r="R254" i="49"/>
  <c r="S254" i="49"/>
  <c r="P255" i="49"/>
  <c r="Q255" i="49"/>
  <c r="R255" i="49"/>
  <c r="S255" i="49"/>
  <c r="P256" i="49"/>
  <c r="Q256" i="49"/>
  <c r="R256" i="49"/>
  <c r="S256" i="49"/>
  <c r="P257" i="49"/>
  <c r="Q257" i="49"/>
  <c r="R257" i="49"/>
  <c r="S257" i="49"/>
  <c r="P251" i="37"/>
  <c r="Q251" i="37"/>
  <c r="R251" i="37"/>
  <c r="W251" i="37" s="1"/>
  <c r="S251" i="37"/>
  <c r="P252" i="37"/>
  <c r="Q252" i="37"/>
  <c r="R252" i="37"/>
  <c r="W252" i="37" s="1"/>
  <c r="S252" i="37"/>
  <c r="P253" i="37"/>
  <c r="Q253" i="37"/>
  <c r="R253" i="37"/>
  <c r="W253" i="37" s="1"/>
  <c r="S253" i="37"/>
  <c r="P254" i="37"/>
  <c r="Q254" i="37"/>
  <c r="R254" i="37"/>
  <c r="W254" i="37" s="1"/>
  <c r="S254" i="37"/>
  <c r="P255" i="37"/>
  <c r="Q255" i="37"/>
  <c r="R255" i="37"/>
  <c r="W255" i="37" s="1"/>
  <c r="S255" i="37"/>
  <c r="P256" i="37"/>
  <c r="Q256" i="37"/>
  <c r="R256" i="37"/>
  <c r="W256" i="37" s="1"/>
  <c r="S256" i="37"/>
  <c r="P257" i="37"/>
  <c r="Q257" i="37"/>
  <c r="R257" i="37"/>
  <c r="W257" i="37" s="1"/>
  <c r="S257" i="37"/>
  <c r="P238" i="49"/>
  <c r="Q238" i="49"/>
  <c r="R238" i="49"/>
  <c r="S238" i="49"/>
  <c r="P239" i="49"/>
  <c r="Q239" i="49"/>
  <c r="R239" i="49"/>
  <c r="S239" i="49"/>
  <c r="P240" i="49"/>
  <c r="Q240" i="49"/>
  <c r="R240" i="49"/>
  <c r="S240" i="49"/>
  <c r="P241" i="49"/>
  <c r="Q241" i="49"/>
  <c r="R241" i="49"/>
  <c r="S241" i="49"/>
  <c r="P242" i="49"/>
  <c r="Q242" i="49"/>
  <c r="R242" i="49"/>
  <c r="S242" i="49"/>
  <c r="P243" i="49"/>
  <c r="Q243" i="49"/>
  <c r="R243" i="49"/>
  <c r="S243" i="49"/>
  <c r="P244" i="49"/>
  <c r="Q244" i="49"/>
  <c r="R244" i="49"/>
  <c r="S244" i="49"/>
  <c r="P238" i="37"/>
  <c r="Q238" i="37"/>
  <c r="R238" i="37"/>
  <c r="W238" i="37" s="1"/>
  <c r="S238" i="37"/>
  <c r="P239" i="37"/>
  <c r="Q239" i="37"/>
  <c r="R239" i="37"/>
  <c r="W239" i="37" s="1"/>
  <c r="S239" i="37"/>
  <c r="P240" i="37"/>
  <c r="Q240" i="37"/>
  <c r="R240" i="37"/>
  <c r="W240" i="37" s="1"/>
  <c r="S240" i="37"/>
  <c r="P241" i="37"/>
  <c r="Q241" i="37"/>
  <c r="R241" i="37"/>
  <c r="W241" i="37" s="1"/>
  <c r="S241" i="37"/>
  <c r="P242" i="37"/>
  <c r="Q242" i="37"/>
  <c r="R242" i="37"/>
  <c r="W242" i="37" s="1"/>
  <c r="S242" i="37"/>
  <c r="P243" i="37"/>
  <c r="Q243" i="37"/>
  <c r="R243" i="37"/>
  <c r="W243" i="37" s="1"/>
  <c r="S243" i="37"/>
  <c r="P244" i="37"/>
  <c r="Q244" i="37"/>
  <c r="R244" i="37"/>
  <c r="W244" i="37" s="1"/>
  <c r="S244" i="37"/>
  <c r="D238" i="49"/>
  <c r="E238" i="49"/>
  <c r="F238" i="49"/>
  <c r="G238" i="49"/>
  <c r="D239" i="49"/>
  <c r="E239" i="49"/>
  <c r="F239" i="49"/>
  <c r="G239" i="49"/>
  <c r="D240" i="49"/>
  <c r="E240" i="49"/>
  <c r="F240" i="49"/>
  <c r="G240" i="49"/>
  <c r="D241" i="49"/>
  <c r="E241" i="49"/>
  <c r="F241" i="49"/>
  <c r="G241" i="49"/>
  <c r="D242" i="49"/>
  <c r="E242" i="49"/>
  <c r="F242" i="49"/>
  <c r="G242" i="49"/>
  <c r="D243" i="49"/>
  <c r="E243" i="49"/>
  <c r="F243" i="49"/>
  <c r="G243" i="49"/>
  <c r="D244" i="49"/>
  <c r="E244" i="49"/>
  <c r="F244" i="49"/>
  <c r="G244" i="49"/>
  <c r="D220" i="50"/>
  <c r="D221" i="50"/>
  <c r="D222" i="50"/>
  <c r="D223" i="50"/>
  <c r="D224" i="50"/>
  <c r="D225" i="50"/>
  <c r="D226" i="50"/>
  <c r="D238" i="37"/>
  <c r="E238" i="37"/>
  <c r="F238" i="37"/>
  <c r="K238" i="37" s="1"/>
  <c r="G238" i="37"/>
  <c r="D239" i="37"/>
  <c r="E239" i="37"/>
  <c r="F239" i="37"/>
  <c r="K239" i="37" s="1"/>
  <c r="G239" i="37"/>
  <c r="D240" i="37"/>
  <c r="E240" i="37"/>
  <c r="F240" i="37"/>
  <c r="K240" i="37" s="1"/>
  <c r="G240" i="37"/>
  <c r="D241" i="37"/>
  <c r="E241" i="37"/>
  <c r="F241" i="37"/>
  <c r="K241" i="37" s="1"/>
  <c r="G241" i="37"/>
  <c r="D242" i="37"/>
  <c r="E242" i="37"/>
  <c r="F242" i="37"/>
  <c r="K242" i="37" s="1"/>
  <c r="G242" i="37"/>
  <c r="D243" i="37"/>
  <c r="E243" i="37"/>
  <c r="F243" i="37"/>
  <c r="K243" i="37" s="1"/>
  <c r="G243" i="37"/>
  <c r="D244" i="37"/>
  <c r="E244" i="37"/>
  <c r="F244" i="37"/>
  <c r="K244" i="37" s="1"/>
  <c r="G244" i="37"/>
  <c r="P225" i="49"/>
  <c r="Q225" i="49"/>
  <c r="R225" i="49"/>
  <c r="S225" i="49"/>
  <c r="P226" i="49"/>
  <c r="Q226" i="49"/>
  <c r="R226" i="49"/>
  <c r="S226" i="49"/>
  <c r="P227" i="49"/>
  <c r="Q227" i="49"/>
  <c r="R227" i="49"/>
  <c r="S227" i="49"/>
  <c r="P228" i="49"/>
  <c r="Q228" i="49"/>
  <c r="R228" i="49"/>
  <c r="S228" i="49"/>
  <c r="P229" i="49"/>
  <c r="Q229" i="49"/>
  <c r="R229" i="49"/>
  <c r="S229" i="49"/>
  <c r="P230" i="49"/>
  <c r="Q230" i="49"/>
  <c r="R230" i="49"/>
  <c r="S230" i="49"/>
  <c r="P231" i="49"/>
  <c r="Q231" i="49"/>
  <c r="R231" i="49"/>
  <c r="S231" i="49"/>
  <c r="P225" i="37"/>
  <c r="Q225" i="37"/>
  <c r="R225" i="37"/>
  <c r="W225" i="37" s="1"/>
  <c r="S225" i="37"/>
  <c r="P226" i="37"/>
  <c r="Q226" i="37"/>
  <c r="R226" i="37"/>
  <c r="W226" i="37" s="1"/>
  <c r="S226" i="37"/>
  <c r="P227" i="37"/>
  <c r="Q227" i="37"/>
  <c r="R227" i="37"/>
  <c r="W227" i="37" s="1"/>
  <c r="S227" i="37"/>
  <c r="P228" i="37"/>
  <c r="Q228" i="37"/>
  <c r="R228" i="37"/>
  <c r="W228" i="37" s="1"/>
  <c r="S228" i="37"/>
  <c r="P229" i="37"/>
  <c r="Q229" i="37"/>
  <c r="R229" i="37"/>
  <c r="W229" i="37" s="1"/>
  <c r="S229" i="37"/>
  <c r="P230" i="37"/>
  <c r="Q230" i="37"/>
  <c r="R230" i="37"/>
  <c r="W230" i="37" s="1"/>
  <c r="S230" i="37"/>
  <c r="P231" i="37"/>
  <c r="Q231" i="37"/>
  <c r="R231" i="37"/>
  <c r="W231" i="37" s="1"/>
  <c r="S231" i="37"/>
  <c r="D225" i="49"/>
  <c r="E225" i="49"/>
  <c r="F225" i="49"/>
  <c r="G225" i="49"/>
  <c r="D226" i="49"/>
  <c r="E226" i="49"/>
  <c r="F226" i="49"/>
  <c r="G226" i="49"/>
  <c r="D227" i="49"/>
  <c r="E227" i="49"/>
  <c r="F227" i="49"/>
  <c r="G227" i="49"/>
  <c r="D228" i="49"/>
  <c r="E228" i="49"/>
  <c r="F228" i="49"/>
  <c r="G228" i="49"/>
  <c r="D229" i="49"/>
  <c r="E229" i="49"/>
  <c r="F229" i="49"/>
  <c r="G229" i="49"/>
  <c r="D230" i="49"/>
  <c r="E230" i="49"/>
  <c r="F230" i="49"/>
  <c r="G230" i="49"/>
  <c r="D231" i="49"/>
  <c r="E231" i="49"/>
  <c r="F231" i="49"/>
  <c r="G231" i="49"/>
  <c r="D225" i="37"/>
  <c r="E225" i="37"/>
  <c r="F225" i="37"/>
  <c r="K225" i="37" s="1"/>
  <c r="G225" i="37"/>
  <c r="D226" i="37"/>
  <c r="E226" i="37"/>
  <c r="F226" i="37"/>
  <c r="K226" i="37" s="1"/>
  <c r="G226" i="37"/>
  <c r="D227" i="37"/>
  <c r="E227" i="37"/>
  <c r="F227" i="37"/>
  <c r="K227" i="37" s="1"/>
  <c r="G227" i="37"/>
  <c r="D228" i="37"/>
  <c r="E228" i="37"/>
  <c r="F228" i="37"/>
  <c r="K228" i="37" s="1"/>
  <c r="G228" i="37"/>
  <c r="D229" i="37"/>
  <c r="E229" i="37"/>
  <c r="F229" i="37"/>
  <c r="K229" i="37" s="1"/>
  <c r="G229" i="37"/>
  <c r="D230" i="37"/>
  <c r="E230" i="37"/>
  <c r="F230" i="37"/>
  <c r="K230" i="37" s="1"/>
  <c r="G230" i="37"/>
  <c r="D231" i="37"/>
  <c r="E231" i="37"/>
  <c r="F231" i="37"/>
  <c r="K231" i="37" s="1"/>
  <c r="G231" i="37"/>
  <c r="P212" i="49"/>
  <c r="Q212" i="49"/>
  <c r="R212" i="49"/>
  <c r="S212" i="49"/>
  <c r="P213" i="49"/>
  <c r="Q213" i="49"/>
  <c r="R213" i="49"/>
  <c r="S213" i="49"/>
  <c r="P214" i="49"/>
  <c r="Q214" i="49"/>
  <c r="R214" i="49"/>
  <c r="S214" i="49"/>
  <c r="P215" i="49"/>
  <c r="Q215" i="49"/>
  <c r="R215" i="49"/>
  <c r="S215" i="49"/>
  <c r="P216" i="49"/>
  <c r="Q216" i="49"/>
  <c r="R216" i="49"/>
  <c r="S216" i="49"/>
  <c r="P217" i="49"/>
  <c r="Q217" i="49"/>
  <c r="R217" i="49"/>
  <c r="S217" i="49"/>
  <c r="P218" i="49"/>
  <c r="Q218" i="49"/>
  <c r="R218" i="49"/>
  <c r="S218" i="49"/>
  <c r="P212" i="37"/>
  <c r="Q212" i="37"/>
  <c r="R212" i="37"/>
  <c r="W212" i="37" s="1"/>
  <c r="S212" i="37"/>
  <c r="P213" i="37"/>
  <c r="Q213" i="37"/>
  <c r="R213" i="37"/>
  <c r="W213" i="37" s="1"/>
  <c r="S213" i="37"/>
  <c r="P214" i="37"/>
  <c r="Q214" i="37"/>
  <c r="R214" i="37"/>
  <c r="W214" i="37" s="1"/>
  <c r="S214" i="37"/>
  <c r="P215" i="37"/>
  <c r="Q215" i="37"/>
  <c r="R215" i="37"/>
  <c r="W215" i="37" s="1"/>
  <c r="S215" i="37"/>
  <c r="P216" i="37"/>
  <c r="Q216" i="37"/>
  <c r="R216" i="37"/>
  <c r="W216" i="37" s="1"/>
  <c r="S216" i="37"/>
  <c r="P217" i="37"/>
  <c r="Q217" i="37"/>
  <c r="R217" i="37"/>
  <c r="W217" i="37" s="1"/>
  <c r="S217" i="37"/>
  <c r="P218" i="37"/>
  <c r="Q218" i="37"/>
  <c r="R218" i="37"/>
  <c r="W218" i="37" s="1"/>
  <c r="S218" i="37"/>
  <c r="D212" i="49"/>
  <c r="E212" i="49"/>
  <c r="F212" i="49"/>
  <c r="G212" i="49"/>
  <c r="D213" i="49"/>
  <c r="E213" i="49"/>
  <c r="F213" i="49"/>
  <c r="G213" i="49"/>
  <c r="D214" i="49"/>
  <c r="E214" i="49"/>
  <c r="F214" i="49"/>
  <c r="G214" i="49"/>
  <c r="D215" i="49"/>
  <c r="E215" i="49"/>
  <c r="F215" i="49"/>
  <c r="G215" i="49"/>
  <c r="D216" i="49"/>
  <c r="E216" i="49"/>
  <c r="F216" i="49"/>
  <c r="G216" i="49"/>
  <c r="D217" i="49"/>
  <c r="E217" i="49"/>
  <c r="F217" i="49"/>
  <c r="G217" i="49"/>
  <c r="D218" i="49"/>
  <c r="E218" i="49"/>
  <c r="F218" i="49"/>
  <c r="G218" i="49"/>
  <c r="D196" i="50"/>
  <c r="D197" i="50"/>
  <c r="D198" i="50"/>
  <c r="D199" i="50"/>
  <c r="D200" i="50"/>
  <c r="D201" i="50"/>
  <c r="D202" i="50"/>
  <c r="D212" i="37"/>
  <c r="E212" i="37"/>
  <c r="F212" i="37"/>
  <c r="K212" i="37" s="1"/>
  <c r="G212" i="37"/>
  <c r="D213" i="37"/>
  <c r="E213" i="37"/>
  <c r="F213" i="37"/>
  <c r="K213" i="37" s="1"/>
  <c r="G213" i="37"/>
  <c r="D214" i="37"/>
  <c r="E214" i="37"/>
  <c r="F214" i="37"/>
  <c r="K214" i="37" s="1"/>
  <c r="G214" i="37"/>
  <c r="D215" i="37"/>
  <c r="E215" i="37"/>
  <c r="F215" i="37"/>
  <c r="K215" i="37" s="1"/>
  <c r="G215" i="37"/>
  <c r="D216" i="37"/>
  <c r="E216" i="37"/>
  <c r="F216" i="37"/>
  <c r="K216" i="37" s="1"/>
  <c r="G216" i="37"/>
  <c r="D217" i="37"/>
  <c r="E217" i="37"/>
  <c r="F217" i="37"/>
  <c r="K217" i="37" s="1"/>
  <c r="G217" i="37"/>
  <c r="D218" i="37"/>
  <c r="E218" i="37"/>
  <c r="F218" i="37"/>
  <c r="K218" i="37" s="1"/>
  <c r="G218" i="37"/>
  <c r="P199" i="49"/>
  <c r="Q199" i="49"/>
  <c r="R199" i="49"/>
  <c r="S199" i="49"/>
  <c r="P200" i="49"/>
  <c r="Q200" i="49"/>
  <c r="R200" i="49"/>
  <c r="S200" i="49"/>
  <c r="P201" i="49"/>
  <c r="Q201" i="49"/>
  <c r="R201" i="49"/>
  <c r="S201" i="49"/>
  <c r="P202" i="49"/>
  <c r="Q202" i="49"/>
  <c r="R202" i="49"/>
  <c r="S202" i="49"/>
  <c r="P203" i="49"/>
  <c r="Q203" i="49"/>
  <c r="R203" i="49"/>
  <c r="S203" i="49"/>
  <c r="P204" i="49"/>
  <c r="Q204" i="49"/>
  <c r="R204" i="49"/>
  <c r="S204" i="49"/>
  <c r="P205" i="49"/>
  <c r="Q205" i="49"/>
  <c r="R205" i="49"/>
  <c r="S205" i="49"/>
  <c r="P199" i="37"/>
  <c r="Q199" i="37"/>
  <c r="R199" i="37"/>
  <c r="W199" i="37" s="1"/>
  <c r="S199" i="37"/>
  <c r="P200" i="37"/>
  <c r="Q200" i="37"/>
  <c r="R200" i="37"/>
  <c r="W200" i="37" s="1"/>
  <c r="S200" i="37"/>
  <c r="P201" i="37"/>
  <c r="Q201" i="37"/>
  <c r="R201" i="37"/>
  <c r="W201" i="37" s="1"/>
  <c r="S201" i="37"/>
  <c r="P202" i="37"/>
  <c r="Q202" i="37"/>
  <c r="R202" i="37"/>
  <c r="W202" i="37" s="1"/>
  <c r="S202" i="37"/>
  <c r="P203" i="37"/>
  <c r="Q203" i="37"/>
  <c r="R203" i="37"/>
  <c r="W203" i="37" s="1"/>
  <c r="S203" i="37"/>
  <c r="P204" i="37"/>
  <c r="Q204" i="37"/>
  <c r="R204" i="37"/>
  <c r="W204" i="37" s="1"/>
  <c r="S204" i="37"/>
  <c r="P205" i="37"/>
  <c r="Q205" i="37"/>
  <c r="R205" i="37"/>
  <c r="W205" i="37" s="1"/>
  <c r="S205" i="37"/>
  <c r="D199" i="49"/>
  <c r="E199" i="49"/>
  <c r="F199" i="49"/>
  <c r="G199" i="49"/>
  <c r="D200" i="49"/>
  <c r="E200" i="49"/>
  <c r="F200" i="49"/>
  <c r="G200" i="49"/>
  <c r="D201" i="49"/>
  <c r="E201" i="49"/>
  <c r="F201" i="49"/>
  <c r="G201" i="49"/>
  <c r="D202" i="49"/>
  <c r="E202" i="49"/>
  <c r="F202" i="49"/>
  <c r="G202" i="49"/>
  <c r="D203" i="49"/>
  <c r="E203" i="49"/>
  <c r="F203" i="49"/>
  <c r="G203" i="49"/>
  <c r="D204" i="49"/>
  <c r="E204" i="49"/>
  <c r="F204" i="49"/>
  <c r="G204" i="49"/>
  <c r="D205" i="49"/>
  <c r="E205" i="49"/>
  <c r="F205" i="49"/>
  <c r="G205" i="49"/>
  <c r="D184" i="50"/>
  <c r="D185" i="50"/>
  <c r="D186" i="50"/>
  <c r="D187" i="50"/>
  <c r="D188" i="50"/>
  <c r="D189" i="50"/>
  <c r="D190" i="50"/>
  <c r="D199" i="37"/>
  <c r="E199" i="37"/>
  <c r="F199" i="37"/>
  <c r="K199" i="37" s="1"/>
  <c r="G199" i="37"/>
  <c r="D200" i="37"/>
  <c r="E200" i="37"/>
  <c r="F200" i="37"/>
  <c r="K200" i="37" s="1"/>
  <c r="G200" i="37"/>
  <c r="D201" i="37"/>
  <c r="E201" i="37"/>
  <c r="F201" i="37"/>
  <c r="K201" i="37" s="1"/>
  <c r="G201" i="37"/>
  <c r="D202" i="37"/>
  <c r="E202" i="37"/>
  <c r="F202" i="37"/>
  <c r="K202" i="37" s="1"/>
  <c r="G202" i="37"/>
  <c r="D203" i="37"/>
  <c r="E203" i="37"/>
  <c r="F203" i="37"/>
  <c r="K203" i="37" s="1"/>
  <c r="G203" i="37"/>
  <c r="D204" i="37"/>
  <c r="E204" i="37"/>
  <c r="F204" i="37"/>
  <c r="K204" i="37" s="1"/>
  <c r="G204" i="37"/>
  <c r="D205" i="37"/>
  <c r="E205" i="37"/>
  <c r="F205" i="37"/>
  <c r="K205" i="37" s="1"/>
  <c r="G205" i="37"/>
  <c r="P186" i="49"/>
  <c r="Q186" i="49"/>
  <c r="R186" i="49"/>
  <c r="S186" i="49"/>
  <c r="P187" i="49"/>
  <c r="Q187" i="49"/>
  <c r="R187" i="49"/>
  <c r="S187" i="49"/>
  <c r="P188" i="49"/>
  <c r="Q188" i="49"/>
  <c r="R188" i="49"/>
  <c r="S188" i="49"/>
  <c r="P189" i="49"/>
  <c r="Q189" i="49"/>
  <c r="R189" i="49"/>
  <c r="S189" i="49"/>
  <c r="P190" i="49"/>
  <c r="Q190" i="49"/>
  <c r="R190" i="49"/>
  <c r="S190" i="49"/>
  <c r="P191" i="49"/>
  <c r="Q191" i="49"/>
  <c r="R191" i="49"/>
  <c r="S191" i="49"/>
  <c r="P192" i="49"/>
  <c r="Q192" i="49"/>
  <c r="R192" i="49"/>
  <c r="S192" i="49"/>
  <c r="P186" i="37"/>
  <c r="Q186" i="37"/>
  <c r="R186" i="37"/>
  <c r="W186" i="37" s="1"/>
  <c r="S186" i="37"/>
  <c r="P187" i="37"/>
  <c r="Q187" i="37"/>
  <c r="R187" i="37"/>
  <c r="W187" i="37" s="1"/>
  <c r="S187" i="37"/>
  <c r="P188" i="37"/>
  <c r="Q188" i="37"/>
  <c r="R188" i="37"/>
  <c r="W188" i="37" s="1"/>
  <c r="S188" i="37"/>
  <c r="P189" i="37"/>
  <c r="Q189" i="37"/>
  <c r="R189" i="37"/>
  <c r="W189" i="37" s="1"/>
  <c r="S189" i="37"/>
  <c r="P190" i="37"/>
  <c r="Q190" i="37"/>
  <c r="R190" i="37"/>
  <c r="W190" i="37" s="1"/>
  <c r="S190" i="37"/>
  <c r="P191" i="37"/>
  <c r="Q191" i="37"/>
  <c r="R191" i="37"/>
  <c r="W191" i="37" s="1"/>
  <c r="S191" i="37"/>
  <c r="P192" i="37"/>
  <c r="Q192" i="37"/>
  <c r="R192" i="37"/>
  <c r="W192" i="37" s="1"/>
  <c r="S192" i="37"/>
  <c r="D186" i="49"/>
  <c r="E186" i="49"/>
  <c r="F186" i="49"/>
  <c r="G186" i="49"/>
  <c r="D187" i="49"/>
  <c r="E187" i="49"/>
  <c r="F187" i="49"/>
  <c r="G187" i="49"/>
  <c r="D188" i="49"/>
  <c r="E188" i="49"/>
  <c r="F188" i="49"/>
  <c r="G188" i="49"/>
  <c r="D189" i="49"/>
  <c r="E189" i="49"/>
  <c r="F189" i="49"/>
  <c r="G189" i="49"/>
  <c r="D190" i="49"/>
  <c r="E190" i="49"/>
  <c r="F190" i="49"/>
  <c r="G190" i="49"/>
  <c r="D191" i="49"/>
  <c r="E191" i="49"/>
  <c r="F191" i="49"/>
  <c r="G191" i="49"/>
  <c r="D192" i="49"/>
  <c r="E192" i="49"/>
  <c r="F192" i="49"/>
  <c r="G192" i="49"/>
  <c r="D175" i="50"/>
  <c r="D176" i="50"/>
  <c r="D177" i="50"/>
  <c r="D178" i="50"/>
  <c r="D186" i="37"/>
  <c r="E186" i="37"/>
  <c r="F186" i="37"/>
  <c r="K186" i="37" s="1"/>
  <c r="G186" i="37"/>
  <c r="D187" i="37"/>
  <c r="E187" i="37"/>
  <c r="F187" i="37"/>
  <c r="K187" i="37" s="1"/>
  <c r="G187" i="37"/>
  <c r="D188" i="37"/>
  <c r="E188" i="37"/>
  <c r="F188" i="37"/>
  <c r="K188" i="37" s="1"/>
  <c r="G188" i="37"/>
  <c r="D189" i="37"/>
  <c r="E189" i="37"/>
  <c r="F189" i="37"/>
  <c r="K189" i="37" s="1"/>
  <c r="G189" i="37"/>
  <c r="D190" i="37"/>
  <c r="E190" i="37"/>
  <c r="F190" i="37"/>
  <c r="K190" i="37" s="1"/>
  <c r="G190" i="37"/>
  <c r="D191" i="37"/>
  <c r="E191" i="37"/>
  <c r="F191" i="37"/>
  <c r="K191" i="37" s="1"/>
  <c r="G191" i="37"/>
  <c r="D192" i="37"/>
  <c r="E192" i="37"/>
  <c r="F192" i="37"/>
  <c r="K192" i="37" s="1"/>
  <c r="G192" i="37"/>
  <c r="P173" i="49"/>
  <c r="Q173" i="49"/>
  <c r="R173" i="49"/>
  <c r="S173" i="49"/>
  <c r="P174" i="49"/>
  <c r="Q174" i="49"/>
  <c r="R174" i="49"/>
  <c r="S174" i="49"/>
  <c r="P175" i="49"/>
  <c r="Q175" i="49"/>
  <c r="R175" i="49"/>
  <c r="S175" i="49"/>
  <c r="P176" i="49"/>
  <c r="Q176" i="49"/>
  <c r="R176" i="49"/>
  <c r="S176" i="49"/>
  <c r="P177" i="49"/>
  <c r="Q177" i="49"/>
  <c r="R177" i="49"/>
  <c r="S177" i="49"/>
  <c r="P178" i="49"/>
  <c r="Q178" i="49"/>
  <c r="R178" i="49"/>
  <c r="S178" i="49"/>
  <c r="P179" i="49"/>
  <c r="Q179" i="49"/>
  <c r="R179" i="49"/>
  <c r="S179" i="49"/>
  <c r="P173" i="37"/>
  <c r="Q173" i="37"/>
  <c r="R173" i="37"/>
  <c r="W173" i="37" s="1"/>
  <c r="S173" i="37"/>
  <c r="P174" i="37"/>
  <c r="Q174" i="37"/>
  <c r="R174" i="37"/>
  <c r="W174" i="37" s="1"/>
  <c r="S174" i="37"/>
  <c r="P175" i="37"/>
  <c r="Q175" i="37"/>
  <c r="R175" i="37"/>
  <c r="W175" i="37" s="1"/>
  <c r="S175" i="37"/>
  <c r="P176" i="37"/>
  <c r="Q176" i="37"/>
  <c r="R176" i="37"/>
  <c r="W176" i="37" s="1"/>
  <c r="S176" i="37"/>
  <c r="P177" i="37"/>
  <c r="Q177" i="37"/>
  <c r="R177" i="37"/>
  <c r="W177" i="37" s="1"/>
  <c r="S177" i="37"/>
  <c r="P178" i="37"/>
  <c r="Q178" i="37"/>
  <c r="R178" i="37"/>
  <c r="W178" i="37" s="1"/>
  <c r="S178" i="37"/>
  <c r="P179" i="37"/>
  <c r="Q179" i="37"/>
  <c r="R179" i="37"/>
  <c r="W179" i="37" s="1"/>
  <c r="S179" i="37"/>
  <c r="D173" i="49"/>
  <c r="E173" i="49"/>
  <c r="F173" i="49"/>
  <c r="G173" i="49"/>
  <c r="D174" i="49"/>
  <c r="E174" i="49"/>
  <c r="F174" i="49"/>
  <c r="G174" i="49"/>
  <c r="D175" i="49"/>
  <c r="E175" i="49"/>
  <c r="F175" i="49"/>
  <c r="G175" i="49"/>
  <c r="D176" i="49"/>
  <c r="E176" i="49"/>
  <c r="F176" i="49"/>
  <c r="G176" i="49"/>
  <c r="D177" i="49"/>
  <c r="E177" i="49"/>
  <c r="F177" i="49"/>
  <c r="G177" i="49"/>
  <c r="D178" i="49"/>
  <c r="E178" i="49"/>
  <c r="F178" i="49"/>
  <c r="G178" i="49"/>
  <c r="D179" i="49"/>
  <c r="E179" i="49"/>
  <c r="F179" i="49"/>
  <c r="G179" i="49"/>
  <c r="D160" i="50"/>
  <c r="D161" i="50"/>
  <c r="D162" i="50"/>
  <c r="D163" i="50"/>
  <c r="D164" i="50"/>
  <c r="D165" i="50"/>
  <c r="D166" i="50"/>
  <c r="D173" i="37"/>
  <c r="E173" i="37"/>
  <c r="F173" i="37"/>
  <c r="K173" i="37" s="1"/>
  <c r="G173" i="37"/>
  <c r="D174" i="37"/>
  <c r="E174" i="37"/>
  <c r="F174" i="37"/>
  <c r="K174" i="37" s="1"/>
  <c r="G174" i="37"/>
  <c r="D175" i="37"/>
  <c r="E175" i="37"/>
  <c r="F175" i="37"/>
  <c r="K175" i="37" s="1"/>
  <c r="G175" i="37"/>
  <c r="D176" i="37"/>
  <c r="E176" i="37"/>
  <c r="F176" i="37"/>
  <c r="K176" i="37" s="1"/>
  <c r="G176" i="37"/>
  <c r="D177" i="37"/>
  <c r="E177" i="37"/>
  <c r="F177" i="37"/>
  <c r="K177" i="37" s="1"/>
  <c r="G177" i="37"/>
  <c r="D178" i="37"/>
  <c r="E178" i="37"/>
  <c r="F178" i="37"/>
  <c r="K178" i="37" s="1"/>
  <c r="G178" i="37"/>
  <c r="D179" i="37"/>
  <c r="E179" i="37"/>
  <c r="F179" i="37"/>
  <c r="K179" i="37" s="1"/>
  <c r="G179" i="37"/>
  <c r="P160" i="49"/>
  <c r="Q160" i="49"/>
  <c r="R160" i="49"/>
  <c r="S160" i="49"/>
  <c r="P161" i="49"/>
  <c r="Q161" i="49"/>
  <c r="R161" i="49"/>
  <c r="S161" i="49"/>
  <c r="P162" i="49"/>
  <c r="Q162" i="49"/>
  <c r="R162" i="49"/>
  <c r="S162" i="49"/>
  <c r="P163" i="49"/>
  <c r="Q163" i="49"/>
  <c r="R163" i="49"/>
  <c r="S163" i="49"/>
  <c r="P164" i="49"/>
  <c r="Q164" i="49"/>
  <c r="R164" i="49"/>
  <c r="S164" i="49"/>
  <c r="P165" i="49"/>
  <c r="Q165" i="49"/>
  <c r="R165" i="49"/>
  <c r="S165" i="49"/>
  <c r="P166" i="49"/>
  <c r="Q166" i="49"/>
  <c r="R166" i="49"/>
  <c r="S166" i="49"/>
  <c r="P160" i="37"/>
  <c r="Q160" i="37"/>
  <c r="R160" i="37"/>
  <c r="W160" i="37" s="1"/>
  <c r="S160" i="37"/>
  <c r="P161" i="37"/>
  <c r="Q161" i="37"/>
  <c r="R161" i="37"/>
  <c r="W161" i="37" s="1"/>
  <c r="S161" i="37"/>
  <c r="P162" i="37"/>
  <c r="Q162" i="37"/>
  <c r="R162" i="37"/>
  <c r="W162" i="37" s="1"/>
  <c r="S162" i="37"/>
  <c r="P163" i="37"/>
  <c r="Q163" i="37"/>
  <c r="R163" i="37"/>
  <c r="W163" i="37" s="1"/>
  <c r="S163" i="37"/>
  <c r="P164" i="37"/>
  <c r="Q164" i="37"/>
  <c r="R164" i="37"/>
  <c r="W164" i="37" s="1"/>
  <c r="S164" i="37"/>
  <c r="P165" i="37"/>
  <c r="Q165" i="37"/>
  <c r="R165" i="37"/>
  <c r="W165" i="37" s="1"/>
  <c r="S165" i="37"/>
  <c r="P166" i="37"/>
  <c r="Q166" i="37"/>
  <c r="R166" i="37"/>
  <c r="W166" i="37" s="1"/>
  <c r="S166" i="37"/>
  <c r="D160" i="49"/>
  <c r="E160" i="49"/>
  <c r="F160" i="49"/>
  <c r="G160" i="49"/>
  <c r="D161" i="49"/>
  <c r="E161" i="49"/>
  <c r="F161" i="49"/>
  <c r="G161" i="49"/>
  <c r="D162" i="49"/>
  <c r="E162" i="49"/>
  <c r="F162" i="49"/>
  <c r="G162" i="49"/>
  <c r="D163" i="49"/>
  <c r="E163" i="49"/>
  <c r="F163" i="49"/>
  <c r="G163" i="49"/>
  <c r="D164" i="49"/>
  <c r="E164" i="49"/>
  <c r="F164" i="49"/>
  <c r="G164" i="49"/>
  <c r="D165" i="49"/>
  <c r="E165" i="49"/>
  <c r="F165" i="49"/>
  <c r="G165" i="49"/>
  <c r="D166" i="49"/>
  <c r="E166" i="49"/>
  <c r="F166" i="49"/>
  <c r="G166" i="49"/>
  <c r="D148" i="50"/>
  <c r="D149" i="50"/>
  <c r="D150" i="50"/>
  <c r="D151" i="50"/>
  <c r="D152" i="50"/>
  <c r="D153" i="50"/>
  <c r="D154" i="50"/>
  <c r="D160" i="37"/>
  <c r="E160" i="37"/>
  <c r="F160" i="37"/>
  <c r="K160" i="37" s="1"/>
  <c r="G160" i="37"/>
  <c r="D161" i="37"/>
  <c r="E161" i="37"/>
  <c r="F161" i="37"/>
  <c r="K161" i="37" s="1"/>
  <c r="G161" i="37"/>
  <c r="D162" i="37"/>
  <c r="E162" i="37"/>
  <c r="F162" i="37"/>
  <c r="K162" i="37" s="1"/>
  <c r="G162" i="37"/>
  <c r="D163" i="37"/>
  <c r="E163" i="37"/>
  <c r="F163" i="37"/>
  <c r="K163" i="37" s="1"/>
  <c r="G163" i="37"/>
  <c r="D164" i="37"/>
  <c r="E164" i="37"/>
  <c r="F164" i="37"/>
  <c r="K164" i="37" s="1"/>
  <c r="G164" i="37"/>
  <c r="D165" i="37"/>
  <c r="E165" i="37"/>
  <c r="F165" i="37"/>
  <c r="K165" i="37" s="1"/>
  <c r="G165" i="37"/>
  <c r="D166" i="37"/>
  <c r="E166" i="37"/>
  <c r="F166" i="37"/>
  <c r="K166" i="37" s="1"/>
  <c r="G166" i="37"/>
  <c r="D147" i="49"/>
  <c r="E147" i="49"/>
  <c r="F147" i="49"/>
  <c r="G147" i="49"/>
  <c r="D148" i="49"/>
  <c r="E148" i="49"/>
  <c r="F148" i="49"/>
  <c r="G148" i="49"/>
  <c r="D149" i="49"/>
  <c r="E149" i="49"/>
  <c r="F149" i="49"/>
  <c r="G149" i="49"/>
  <c r="D150" i="49"/>
  <c r="E150" i="49"/>
  <c r="F150" i="49"/>
  <c r="G150" i="49"/>
  <c r="D151" i="49"/>
  <c r="E151" i="49"/>
  <c r="F151" i="49"/>
  <c r="G151" i="49"/>
  <c r="D152" i="49"/>
  <c r="E152" i="49"/>
  <c r="F152" i="49"/>
  <c r="G152" i="49"/>
  <c r="D153" i="49"/>
  <c r="E153" i="49"/>
  <c r="F153" i="49"/>
  <c r="G153" i="49"/>
  <c r="D136" i="50"/>
  <c r="D137" i="50"/>
  <c r="D138" i="50"/>
  <c r="D139" i="50"/>
  <c r="D140" i="50"/>
  <c r="D141" i="50"/>
  <c r="D142" i="50"/>
  <c r="D147" i="37"/>
  <c r="E147" i="37"/>
  <c r="F147" i="37"/>
  <c r="K147" i="37" s="1"/>
  <c r="G147" i="37"/>
  <c r="D148" i="37"/>
  <c r="E148" i="37"/>
  <c r="F148" i="37"/>
  <c r="K148" i="37" s="1"/>
  <c r="G148" i="37"/>
  <c r="D149" i="37"/>
  <c r="E149" i="37"/>
  <c r="F149" i="37"/>
  <c r="K149" i="37" s="1"/>
  <c r="G149" i="37"/>
  <c r="D150" i="37"/>
  <c r="E150" i="37"/>
  <c r="F150" i="37"/>
  <c r="K150" i="37" s="1"/>
  <c r="G150" i="37"/>
  <c r="D151" i="37"/>
  <c r="E151" i="37"/>
  <c r="F151" i="37"/>
  <c r="K151" i="37" s="1"/>
  <c r="G151" i="37"/>
  <c r="D152" i="37"/>
  <c r="E152" i="37"/>
  <c r="F152" i="37"/>
  <c r="K152" i="37" s="1"/>
  <c r="G152" i="37"/>
  <c r="D153" i="37"/>
  <c r="E153" i="37"/>
  <c r="F153" i="37"/>
  <c r="K153" i="37" s="1"/>
  <c r="G153" i="37"/>
  <c r="P147" i="49"/>
  <c r="Q147" i="49"/>
  <c r="R147" i="49"/>
  <c r="S147" i="49"/>
  <c r="P148" i="49"/>
  <c r="Q148" i="49"/>
  <c r="R148" i="49"/>
  <c r="S148" i="49"/>
  <c r="P149" i="49"/>
  <c r="Q149" i="49"/>
  <c r="R149" i="49"/>
  <c r="S149" i="49"/>
  <c r="P150" i="49"/>
  <c r="Q150" i="49"/>
  <c r="R150" i="49"/>
  <c r="S150" i="49"/>
  <c r="P151" i="49"/>
  <c r="Q151" i="49"/>
  <c r="R151" i="49"/>
  <c r="S151" i="49"/>
  <c r="P152" i="49"/>
  <c r="Q152" i="49"/>
  <c r="R152" i="49"/>
  <c r="S152" i="49"/>
  <c r="P153" i="49"/>
  <c r="Q153" i="49"/>
  <c r="R153" i="49"/>
  <c r="S153" i="49"/>
  <c r="P147" i="37"/>
  <c r="Q147" i="37"/>
  <c r="R147" i="37"/>
  <c r="W147" i="37" s="1"/>
  <c r="S147" i="37"/>
  <c r="P148" i="37"/>
  <c r="Q148" i="37"/>
  <c r="R148" i="37"/>
  <c r="W148" i="37" s="1"/>
  <c r="S148" i="37"/>
  <c r="P149" i="37"/>
  <c r="Q149" i="37"/>
  <c r="R149" i="37"/>
  <c r="W149" i="37" s="1"/>
  <c r="S149" i="37"/>
  <c r="P150" i="37"/>
  <c r="Q150" i="37"/>
  <c r="R150" i="37"/>
  <c r="W150" i="37" s="1"/>
  <c r="S150" i="37"/>
  <c r="P151" i="37"/>
  <c r="Q151" i="37"/>
  <c r="R151" i="37"/>
  <c r="W151" i="37" s="1"/>
  <c r="S151" i="37"/>
  <c r="P152" i="37"/>
  <c r="Q152" i="37"/>
  <c r="R152" i="37"/>
  <c r="W152" i="37" s="1"/>
  <c r="S152" i="37"/>
  <c r="P153" i="37"/>
  <c r="Q153" i="37"/>
  <c r="R153" i="37"/>
  <c r="W153" i="37" s="1"/>
  <c r="S153" i="37"/>
  <c r="P134" i="49"/>
  <c r="Q134" i="49"/>
  <c r="R134" i="49"/>
  <c r="S134" i="49"/>
  <c r="P135" i="49"/>
  <c r="Q135" i="49"/>
  <c r="R135" i="49"/>
  <c r="S135" i="49"/>
  <c r="P136" i="49"/>
  <c r="Q136" i="49"/>
  <c r="R136" i="49"/>
  <c r="S136" i="49"/>
  <c r="P137" i="49"/>
  <c r="Q137" i="49"/>
  <c r="R137" i="49"/>
  <c r="S137" i="49"/>
  <c r="P138" i="49"/>
  <c r="Q138" i="49"/>
  <c r="R138" i="49"/>
  <c r="S138" i="49"/>
  <c r="P139" i="49"/>
  <c r="Q139" i="49"/>
  <c r="R139" i="49"/>
  <c r="S139" i="49"/>
  <c r="P140" i="49"/>
  <c r="Q140" i="49"/>
  <c r="R140" i="49"/>
  <c r="S140" i="49"/>
  <c r="P134" i="37"/>
  <c r="Q134" i="37"/>
  <c r="R134" i="37"/>
  <c r="W134" i="37" s="1"/>
  <c r="S134" i="37"/>
  <c r="P135" i="37"/>
  <c r="Q135" i="37"/>
  <c r="R135" i="37"/>
  <c r="W135" i="37" s="1"/>
  <c r="S135" i="37"/>
  <c r="P136" i="37"/>
  <c r="Q136" i="37"/>
  <c r="R136" i="37"/>
  <c r="W136" i="37" s="1"/>
  <c r="S136" i="37"/>
  <c r="P137" i="37"/>
  <c r="Q137" i="37"/>
  <c r="R137" i="37"/>
  <c r="W137" i="37" s="1"/>
  <c r="S137" i="37"/>
  <c r="P138" i="37"/>
  <c r="Q138" i="37"/>
  <c r="R138" i="37"/>
  <c r="W138" i="37" s="1"/>
  <c r="S138" i="37"/>
  <c r="P139" i="37"/>
  <c r="Q139" i="37"/>
  <c r="R139" i="37"/>
  <c r="W139" i="37" s="1"/>
  <c r="S139" i="37"/>
  <c r="P140" i="37"/>
  <c r="Q140" i="37"/>
  <c r="R140" i="37"/>
  <c r="W140" i="37" s="1"/>
  <c r="S140" i="37"/>
  <c r="D135" i="49"/>
  <c r="E135" i="49"/>
  <c r="F135" i="49"/>
  <c r="G135" i="49"/>
  <c r="D136" i="49"/>
  <c r="E136" i="49"/>
  <c r="F136" i="49"/>
  <c r="G136" i="49"/>
  <c r="D137" i="49"/>
  <c r="E137" i="49"/>
  <c r="F137" i="49"/>
  <c r="G137" i="49"/>
  <c r="D138" i="49"/>
  <c r="E138" i="49"/>
  <c r="F138" i="49"/>
  <c r="G138" i="49"/>
  <c r="D139" i="49"/>
  <c r="E139" i="49"/>
  <c r="F139" i="49"/>
  <c r="G139" i="49"/>
  <c r="D140" i="49"/>
  <c r="E140" i="49"/>
  <c r="F140" i="49"/>
  <c r="G140" i="49"/>
  <c r="D125" i="50"/>
  <c r="D126" i="50"/>
  <c r="D127" i="50"/>
  <c r="D128" i="50"/>
  <c r="D129" i="50"/>
  <c r="D130" i="50"/>
  <c r="D135" i="37"/>
  <c r="E135" i="37"/>
  <c r="F135" i="37"/>
  <c r="K135" i="37" s="1"/>
  <c r="G135" i="37"/>
  <c r="D136" i="37"/>
  <c r="E136" i="37"/>
  <c r="F136" i="37"/>
  <c r="K136" i="37" s="1"/>
  <c r="G136" i="37"/>
  <c r="D137" i="37"/>
  <c r="E137" i="37"/>
  <c r="F137" i="37"/>
  <c r="K137" i="37" s="1"/>
  <c r="G137" i="37"/>
  <c r="D138" i="37"/>
  <c r="E138" i="37"/>
  <c r="F138" i="37"/>
  <c r="K138" i="37" s="1"/>
  <c r="G138" i="37"/>
  <c r="D139" i="37"/>
  <c r="E139" i="37"/>
  <c r="F139" i="37"/>
  <c r="K139" i="37" s="1"/>
  <c r="G139" i="37"/>
  <c r="D140" i="37"/>
  <c r="E140" i="37"/>
  <c r="F140" i="37"/>
  <c r="K140" i="37" s="1"/>
  <c r="G140" i="37"/>
  <c r="P121" i="49"/>
  <c r="Q121" i="49"/>
  <c r="R121" i="49"/>
  <c r="S121" i="49"/>
  <c r="P122" i="49"/>
  <c r="Q122" i="49"/>
  <c r="R122" i="49"/>
  <c r="S122" i="49"/>
  <c r="P123" i="49"/>
  <c r="Q123" i="49"/>
  <c r="R123" i="49"/>
  <c r="S123" i="49"/>
  <c r="P124" i="49"/>
  <c r="Q124" i="49"/>
  <c r="R124" i="49"/>
  <c r="S124" i="49"/>
  <c r="P125" i="49"/>
  <c r="Q125" i="49"/>
  <c r="R125" i="49"/>
  <c r="S125" i="49"/>
  <c r="P126" i="49"/>
  <c r="Q126" i="49"/>
  <c r="R126" i="49"/>
  <c r="S126" i="49"/>
  <c r="P127" i="49"/>
  <c r="Q127" i="49"/>
  <c r="R127" i="49"/>
  <c r="S127" i="49"/>
  <c r="P121" i="37"/>
  <c r="Q121" i="37"/>
  <c r="R121" i="37"/>
  <c r="W121" i="37" s="1"/>
  <c r="S121" i="37"/>
  <c r="P122" i="37"/>
  <c r="Q122" i="37"/>
  <c r="R122" i="37"/>
  <c r="W122" i="37" s="1"/>
  <c r="S122" i="37"/>
  <c r="P123" i="37"/>
  <c r="Q123" i="37"/>
  <c r="R123" i="37"/>
  <c r="W123" i="37" s="1"/>
  <c r="S123" i="37"/>
  <c r="P124" i="37"/>
  <c r="Q124" i="37"/>
  <c r="R124" i="37"/>
  <c r="W124" i="37" s="1"/>
  <c r="S124" i="37"/>
  <c r="P125" i="37"/>
  <c r="Q125" i="37"/>
  <c r="R125" i="37"/>
  <c r="W125" i="37" s="1"/>
  <c r="S125" i="37"/>
  <c r="P126" i="37"/>
  <c r="Q126" i="37"/>
  <c r="R126" i="37"/>
  <c r="W126" i="37" s="1"/>
  <c r="S126" i="37"/>
  <c r="P127" i="37"/>
  <c r="Q127" i="37"/>
  <c r="R127" i="37"/>
  <c r="W127" i="37" s="1"/>
  <c r="S127" i="37"/>
  <c r="D121" i="49"/>
  <c r="E121" i="49"/>
  <c r="F121" i="49"/>
  <c r="G121" i="49"/>
  <c r="D122" i="49"/>
  <c r="E122" i="49"/>
  <c r="F122" i="49"/>
  <c r="G122" i="49"/>
  <c r="D123" i="49"/>
  <c r="E123" i="49"/>
  <c r="F123" i="49"/>
  <c r="G123" i="49"/>
  <c r="D124" i="49"/>
  <c r="E124" i="49"/>
  <c r="F124" i="49"/>
  <c r="G124" i="49"/>
  <c r="D125" i="49"/>
  <c r="E125" i="49"/>
  <c r="F125" i="49"/>
  <c r="G125" i="49"/>
  <c r="D126" i="49"/>
  <c r="E126" i="49"/>
  <c r="F126" i="49"/>
  <c r="G126" i="49"/>
  <c r="D127" i="49"/>
  <c r="E127" i="49"/>
  <c r="F127" i="49"/>
  <c r="G127" i="49"/>
  <c r="D112" i="50"/>
  <c r="D113" i="50"/>
  <c r="D114" i="50"/>
  <c r="D115" i="50"/>
  <c r="D116" i="50"/>
  <c r="D117" i="50"/>
  <c r="D118" i="50"/>
  <c r="D121" i="37"/>
  <c r="E121" i="37"/>
  <c r="F121" i="37"/>
  <c r="K121" i="37" s="1"/>
  <c r="G121" i="37"/>
  <c r="D122" i="37"/>
  <c r="E122" i="37"/>
  <c r="F122" i="37"/>
  <c r="K122" i="37" s="1"/>
  <c r="G122" i="37"/>
  <c r="D123" i="37"/>
  <c r="E123" i="37"/>
  <c r="F123" i="37"/>
  <c r="K123" i="37" s="1"/>
  <c r="G123" i="37"/>
  <c r="D124" i="37"/>
  <c r="E124" i="37"/>
  <c r="F124" i="37"/>
  <c r="K124" i="37" s="1"/>
  <c r="G124" i="37"/>
  <c r="D125" i="37"/>
  <c r="E125" i="37"/>
  <c r="F125" i="37"/>
  <c r="K125" i="37" s="1"/>
  <c r="G125" i="37"/>
  <c r="D126" i="37"/>
  <c r="E126" i="37"/>
  <c r="F126" i="37"/>
  <c r="K126" i="37" s="1"/>
  <c r="G126" i="37"/>
  <c r="D127" i="37"/>
  <c r="E127" i="37"/>
  <c r="F127" i="37"/>
  <c r="K127" i="37" s="1"/>
  <c r="G127" i="37"/>
  <c r="P108" i="49"/>
  <c r="Q108" i="49"/>
  <c r="R108" i="49"/>
  <c r="S108" i="49"/>
  <c r="P109" i="49"/>
  <c r="Q109" i="49"/>
  <c r="R109" i="49"/>
  <c r="S109" i="49"/>
  <c r="P110" i="49"/>
  <c r="Q110" i="49"/>
  <c r="R110" i="49"/>
  <c r="S110" i="49"/>
  <c r="P111" i="49"/>
  <c r="Q111" i="49"/>
  <c r="R111" i="49"/>
  <c r="S111" i="49"/>
  <c r="P112" i="49"/>
  <c r="Q112" i="49"/>
  <c r="R112" i="49"/>
  <c r="S112" i="49"/>
  <c r="P113" i="49"/>
  <c r="Q113" i="49"/>
  <c r="R113" i="49"/>
  <c r="S113" i="49"/>
  <c r="P114" i="49"/>
  <c r="Q114" i="49"/>
  <c r="R114" i="49"/>
  <c r="S114" i="49"/>
  <c r="P108" i="37"/>
  <c r="Q108" i="37"/>
  <c r="R108" i="37"/>
  <c r="W108" i="37" s="1"/>
  <c r="S108" i="37"/>
  <c r="P109" i="37"/>
  <c r="Q109" i="37"/>
  <c r="R109" i="37"/>
  <c r="W109" i="37" s="1"/>
  <c r="S109" i="37"/>
  <c r="P110" i="37"/>
  <c r="Q110" i="37"/>
  <c r="R110" i="37"/>
  <c r="W110" i="37" s="1"/>
  <c r="S110" i="37"/>
  <c r="P111" i="37"/>
  <c r="Q111" i="37"/>
  <c r="R111" i="37"/>
  <c r="W111" i="37" s="1"/>
  <c r="S111" i="37"/>
  <c r="P112" i="37"/>
  <c r="Q112" i="37"/>
  <c r="R112" i="37"/>
  <c r="W112" i="37" s="1"/>
  <c r="S112" i="37"/>
  <c r="P113" i="37"/>
  <c r="Q113" i="37"/>
  <c r="R113" i="37"/>
  <c r="W113" i="37" s="1"/>
  <c r="S113" i="37"/>
  <c r="P114" i="37"/>
  <c r="Q114" i="37"/>
  <c r="R114" i="37"/>
  <c r="W114" i="37" s="1"/>
  <c r="S114" i="37"/>
  <c r="D108" i="49"/>
  <c r="E108" i="49"/>
  <c r="F108" i="49"/>
  <c r="G108" i="49"/>
  <c r="D109" i="49"/>
  <c r="E109" i="49"/>
  <c r="F109" i="49"/>
  <c r="G109" i="49"/>
  <c r="D110" i="49"/>
  <c r="E110" i="49"/>
  <c r="F110" i="49"/>
  <c r="G110" i="49"/>
  <c r="D111" i="49"/>
  <c r="E111" i="49"/>
  <c r="F111" i="49"/>
  <c r="G111" i="49"/>
  <c r="D112" i="49"/>
  <c r="E112" i="49"/>
  <c r="F112" i="49"/>
  <c r="G112" i="49"/>
  <c r="D113" i="49"/>
  <c r="E113" i="49"/>
  <c r="F113" i="49"/>
  <c r="G113" i="49"/>
  <c r="D114" i="49"/>
  <c r="E114" i="49"/>
  <c r="F114" i="49"/>
  <c r="G114" i="49"/>
  <c r="D100" i="50"/>
  <c r="D101" i="50"/>
  <c r="D102" i="50"/>
  <c r="D103" i="50"/>
  <c r="D104" i="50"/>
  <c r="D105" i="50"/>
  <c r="D106" i="50"/>
  <c r="D108" i="37"/>
  <c r="E108" i="37"/>
  <c r="F108" i="37"/>
  <c r="K108" i="37" s="1"/>
  <c r="G108" i="37"/>
  <c r="D109" i="37"/>
  <c r="E109" i="37"/>
  <c r="F109" i="37"/>
  <c r="K109" i="37" s="1"/>
  <c r="G109" i="37"/>
  <c r="D110" i="37"/>
  <c r="E110" i="37"/>
  <c r="F110" i="37"/>
  <c r="K110" i="37" s="1"/>
  <c r="G110" i="37"/>
  <c r="D111" i="37"/>
  <c r="E111" i="37"/>
  <c r="F111" i="37"/>
  <c r="K111" i="37" s="1"/>
  <c r="G111" i="37"/>
  <c r="D112" i="37"/>
  <c r="E112" i="37"/>
  <c r="F112" i="37"/>
  <c r="K112" i="37" s="1"/>
  <c r="G112" i="37"/>
  <c r="D113" i="37"/>
  <c r="E113" i="37"/>
  <c r="F113" i="37"/>
  <c r="K113" i="37" s="1"/>
  <c r="G113" i="37"/>
  <c r="D114" i="37"/>
  <c r="E114" i="37"/>
  <c r="F114" i="37"/>
  <c r="K114" i="37" s="1"/>
  <c r="G114" i="37"/>
  <c r="D95" i="49"/>
  <c r="E95" i="49"/>
  <c r="F95" i="49"/>
  <c r="G95" i="49"/>
  <c r="D96" i="49"/>
  <c r="E96" i="49"/>
  <c r="F96" i="49"/>
  <c r="G96" i="49"/>
  <c r="D97" i="49"/>
  <c r="E97" i="49"/>
  <c r="F97" i="49"/>
  <c r="G97" i="49"/>
  <c r="D98" i="49"/>
  <c r="E98" i="49"/>
  <c r="F98" i="49"/>
  <c r="G98" i="49"/>
  <c r="D99" i="49"/>
  <c r="E99" i="49"/>
  <c r="F99" i="49"/>
  <c r="G99" i="49"/>
  <c r="D100" i="49"/>
  <c r="E100" i="49"/>
  <c r="F100" i="49"/>
  <c r="G100" i="49"/>
  <c r="D101" i="49"/>
  <c r="E101" i="49"/>
  <c r="F101" i="49"/>
  <c r="G101" i="49"/>
  <c r="D95" i="37"/>
  <c r="E95" i="37"/>
  <c r="F95" i="37"/>
  <c r="K95" i="37" s="1"/>
  <c r="G95" i="37"/>
  <c r="D96" i="37"/>
  <c r="E96" i="37"/>
  <c r="F96" i="37"/>
  <c r="K96" i="37" s="1"/>
  <c r="G96" i="37"/>
  <c r="D97" i="37"/>
  <c r="E97" i="37"/>
  <c r="F97" i="37"/>
  <c r="K97" i="37" s="1"/>
  <c r="G97" i="37"/>
  <c r="D98" i="37"/>
  <c r="E98" i="37"/>
  <c r="F98" i="37"/>
  <c r="K98" i="37" s="1"/>
  <c r="G98" i="37"/>
  <c r="D99" i="37"/>
  <c r="E99" i="37"/>
  <c r="F99" i="37"/>
  <c r="K99" i="37" s="1"/>
  <c r="G99" i="37"/>
  <c r="D100" i="37"/>
  <c r="E100" i="37"/>
  <c r="F100" i="37"/>
  <c r="K100" i="37" s="1"/>
  <c r="G100" i="37"/>
  <c r="D101" i="37"/>
  <c r="E101" i="37"/>
  <c r="F101" i="37"/>
  <c r="K101" i="37" s="1"/>
  <c r="G101" i="37"/>
  <c r="P95" i="49"/>
  <c r="Q95" i="49"/>
  <c r="R95" i="49"/>
  <c r="S95" i="49"/>
  <c r="P96" i="49"/>
  <c r="Q96" i="49"/>
  <c r="R96" i="49"/>
  <c r="S96" i="49"/>
  <c r="P97" i="49"/>
  <c r="Q97" i="49"/>
  <c r="R97" i="49"/>
  <c r="S97" i="49"/>
  <c r="P98" i="49"/>
  <c r="Q98" i="49"/>
  <c r="R98" i="49"/>
  <c r="S98" i="49"/>
  <c r="P99" i="49"/>
  <c r="Q99" i="49"/>
  <c r="R99" i="49"/>
  <c r="S99" i="49"/>
  <c r="P100" i="49"/>
  <c r="Q100" i="49"/>
  <c r="R100" i="49"/>
  <c r="S100" i="49"/>
  <c r="P101" i="49"/>
  <c r="Q101" i="49"/>
  <c r="R101" i="49"/>
  <c r="S101" i="49"/>
  <c r="P95" i="37"/>
  <c r="Q95" i="37"/>
  <c r="R95" i="37"/>
  <c r="W95" i="37" s="1"/>
  <c r="S95" i="37"/>
  <c r="P96" i="37"/>
  <c r="Q96" i="37"/>
  <c r="R96" i="37"/>
  <c r="W96" i="37" s="1"/>
  <c r="S96" i="37"/>
  <c r="P97" i="37"/>
  <c r="Q97" i="37"/>
  <c r="R97" i="37"/>
  <c r="W97" i="37" s="1"/>
  <c r="S97" i="37"/>
  <c r="P98" i="37"/>
  <c r="Q98" i="37"/>
  <c r="R98" i="37"/>
  <c r="W98" i="37" s="1"/>
  <c r="S98" i="37"/>
  <c r="P99" i="37"/>
  <c r="Q99" i="37"/>
  <c r="R99" i="37"/>
  <c r="W99" i="37" s="1"/>
  <c r="S99" i="37"/>
  <c r="P100" i="37"/>
  <c r="Q100" i="37"/>
  <c r="R100" i="37"/>
  <c r="W100" i="37" s="1"/>
  <c r="S100" i="37"/>
  <c r="P101" i="37"/>
  <c r="Q101" i="37"/>
  <c r="R101" i="37"/>
  <c r="W101" i="37" s="1"/>
  <c r="S101" i="37"/>
  <c r="P82" i="49"/>
  <c r="Q82" i="49"/>
  <c r="R82" i="49"/>
  <c r="S82" i="49"/>
  <c r="P83" i="49"/>
  <c r="Q83" i="49"/>
  <c r="R83" i="49"/>
  <c r="S83" i="49"/>
  <c r="P84" i="49"/>
  <c r="Q84" i="49"/>
  <c r="R84" i="49"/>
  <c r="S84" i="49"/>
  <c r="P85" i="49"/>
  <c r="Q85" i="49"/>
  <c r="R85" i="49"/>
  <c r="S85" i="49"/>
  <c r="P86" i="49"/>
  <c r="Q86" i="49"/>
  <c r="R86" i="49"/>
  <c r="S86" i="49"/>
  <c r="P87" i="49"/>
  <c r="Q87" i="49"/>
  <c r="R87" i="49"/>
  <c r="S87" i="49"/>
  <c r="P88" i="49"/>
  <c r="Q88" i="49"/>
  <c r="R88" i="49"/>
  <c r="S88" i="49"/>
  <c r="P82" i="37"/>
  <c r="Q82" i="37"/>
  <c r="R82" i="37"/>
  <c r="W82" i="37" s="1"/>
  <c r="S82" i="37"/>
  <c r="P83" i="37"/>
  <c r="Q83" i="37"/>
  <c r="R83" i="37"/>
  <c r="W83" i="37" s="1"/>
  <c r="S83" i="37"/>
  <c r="P84" i="37"/>
  <c r="Q84" i="37"/>
  <c r="R84" i="37"/>
  <c r="W84" i="37" s="1"/>
  <c r="S84" i="37"/>
  <c r="P85" i="37"/>
  <c r="Q85" i="37"/>
  <c r="R85" i="37"/>
  <c r="W85" i="37" s="1"/>
  <c r="S85" i="37"/>
  <c r="P86" i="37"/>
  <c r="Q86" i="37"/>
  <c r="R86" i="37"/>
  <c r="W86" i="37" s="1"/>
  <c r="S86" i="37"/>
  <c r="P87" i="37"/>
  <c r="Q87" i="37"/>
  <c r="R87" i="37"/>
  <c r="W87" i="37" s="1"/>
  <c r="S87" i="37"/>
  <c r="P88" i="37"/>
  <c r="Q88" i="37"/>
  <c r="R88" i="37"/>
  <c r="W88" i="37" s="1"/>
  <c r="S88" i="37"/>
  <c r="D82" i="49"/>
  <c r="E82" i="49"/>
  <c r="F82" i="49"/>
  <c r="G82" i="49"/>
  <c r="D83" i="49"/>
  <c r="E83" i="49"/>
  <c r="F83" i="49"/>
  <c r="G83" i="49"/>
  <c r="D84" i="49"/>
  <c r="E84" i="49"/>
  <c r="F84" i="49"/>
  <c r="G84" i="49"/>
  <c r="D85" i="49"/>
  <c r="E85" i="49"/>
  <c r="F85" i="49"/>
  <c r="G85" i="49"/>
  <c r="D86" i="49"/>
  <c r="E86" i="49"/>
  <c r="F86" i="49"/>
  <c r="G86" i="49"/>
  <c r="D87" i="49"/>
  <c r="E87" i="49"/>
  <c r="F87" i="49"/>
  <c r="G87" i="49"/>
  <c r="D88" i="49"/>
  <c r="E88" i="49"/>
  <c r="F88" i="49"/>
  <c r="G88" i="49"/>
  <c r="D76" i="50"/>
  <c r="D77" i="50"/>
  <c r="D78" i="50"/>
  <c r="D79" i="50"/>
  <c r="D80" i="50"/>
  <c r="D81" i="50"/>
  <c r="D82" i="50"/>
  <c r="D82" i="37"/>
  <c r="E82" i="37"/>
  <c r="F82" i="37"/>
  <c r="K82" i="37" s="1"/>
  <c r="G82" i="37"/>
  <c r="D83" i="37"/>
  <c r="E83" i="37"/>
  <c r="F83" i="37"/>
  <c r="K83" i="37" s="1"/>
  <c r="G83" i="37"/>
  <c r="D84" i="37"/>
  <c r="E84" i="37"/>
  <c r="F84" i="37"/>
  <c r="K84" i="37" s="1"/>
  <c r="G84" i="37"/>
  <c r="D85" i="37"/>
  <c r="E85" i="37"/>
  <c r="F85" i="37"/>
  <c r="K85" i="37" s="1"/>
  <c r="G85" i="37"/>
  <c r="D86" i="37"/>
  <c r="E86" i="37"/>
  <c r="F86" i="37"/>
  <c r="K86" i="37" s="1"/>
  <c r="G86" i="37"/>
  <c r="D87" i="37"/>
  <c r="E87" i="37"/>
  <c r="F87" i="37"/>
  <c r="K87" i="37" s="1"/>
  <c r="G87" i="37"/>
  <c r="D88" i="37"/>
  <c r="E88" i="37"/>
  <c r="F88" i="37"/>
  <c r="K88" i="37" s="1"/>
  <c r="G88" i="37"/>
  <c r="D69" i="49"/>
  <c r="E69" i="49"/>
  <c r="F69" i="49"/>
  <c r="G69" i="49"/>
  <c r="D70" i="49"/>
  <c r="E70" i="49"/>
  <c r="F70" i="49"/>
  <c r="G70" i="49"/>
  <c r="D71" i="49"/>
  <c r="E71" i="49"/>
  <c r="F71" i="49"/>
  <c r="G71" i="49"/>
  <c r="D72" i="49"/>
  <c r="E72" i="49"/>
  <c r="F72" i="49"/>
  <c r="G72" i="49"/>
  <c r="D73" i="49"/>
  <c r="E73" i="49"/>
  <c r="F73" i="49"/>
  <c r="G73" i="49"/>
  <c r="D74" i="49"/>
  <c r="E74" i="49"/>
  <c r="F74" i="49"/>
  <c r="G74" i="49"/>
  <c r="D75" i="49"/>
  <c r="E75" i="49"/>
  <c r="F75" i="49"/>
  <c r="G75" i="49"/>
  <c r="D64" i="50"/>
  <c r="D65" i="50"/>
  <c r="D66" i="50"/>
  <c r="D67" i="50"/>
  <c r="D68" i="50"/>
  <c r="D69" i="50"/>
  <c r="D70" i="50"/>
  <c r="D69" i="37"/>
  <c r="E69" i="37"/>
  <c r="F69" i="37"/>
  <c r="K69" i="37" s="1"/>
  <c r="G69" i="37"/>
  <c r="D70" i="37"/>
  <c r="E70" i="37"/>
  <c r="F70" i="37"/>
  <c r="K70" i="37" s="1"/>
  <c r="G70" i="37"/>
  <c r="D71" i="37"/>
  <c r="E71" i="37"/>
  <c r="F71" i="37"/>
  <c r="K71" i="37" s="1"/>
  <c r="G71" i="37"/>
  <c r="D72" i="37"/>
  <c r="E72" i="37"/>
  <c r="F72" i="37"/>
  <c r="K72" i="37" s="1"/>
  <c r="G72" i="37"/>
  <c r="D73" i="37"/>
  <c r="E73" i="37"/>
  <c r="F73" i="37"/>
  <c r="K73" i="37" s="1"/>
  <c r="G73" i="37"/>
  <c r="D74" i="37"/>
  <c r="E74" i="37"/>
  <c r="F74" i="37"/>
  <c r="K74" i="37" s="1"/>
  <c r="G74" i="37"/>
  <c r="D75" i="37"/>
  <c r="E75" i="37"/>
  <c r="F75" i="37"/>
  <c r="K75" i="37" s="1"/>
  <c r="G75" i="37"/>
  <c r="P69" i="49"/>
  <c r="Q69" i="49"/>
  <c r="R69" i="49"/>
  <c r="S69" i="49"/>
  <c r="P70" i="49"/>
  <c r="Q70" i="49"/>
  <c r="R70" i="49"/>
  <c r="S70" i="49"/>
  <c r="P71" i="49"/>
  <c r="Q71" i="49"/>
  <c r="R71" i="49"/>
  <c r="S71" i="49"/>
  <c r="P72" i="49"/>
  <c r="Q72" i="49"/>
  <c r="R72" i="49"/>
  <c r="S72" i="49"/>
  <c r="P73" i="49"/>
  <c r="Q73" i="49"/>
  <c r="R73" i="49"/>
  <c r="S73" i="49"/>
  <c r="P74" i="49"/>
  <c r="Q74" i="49"/>
  <c r="R74" i="49"/>
  <c r="S74" i="49"/>
  <c r="P75" i="49"/>
  <c r="Q75" i="49"/>
  <c r="R75" i="49"/>
  <c r="S75" i="49"/>
  <c r="P69" i="37"/>
  <c r="Q69" i="37"/>
  <c r="R69" i="37"/>
  <c r="W69" i="37" s="1"/>
  <c r="S69" i="37"/>
  <c r="P70" i="37"/>
  <c r="Q70" i="37"/>
  <c r="R70" i="37"/>
  <c r="W70" i="37" s="1"/>
  <c r="S70" i="37"/>
  <c r="P71" i="37"/>
  <c r="Q71" i="37"/>
  <c r="R71" i="37"/>
  <c r="W71" i="37" s="1"/>
  <c r="S71" i="37"/>
  <c r="P72" i="37"/>
  <c r="Q72" i="37"/>
  <c r="R72" i="37"/>
  <c r="W72" i="37" s="1"/>
  <c r="S72" i="37"/>
  <c r="P73" i="37"/>
  <c r="Q73" i="37"/>
  <c r="R73" i="37"/>
  <c r="W73" i="37" s="1"/>
  <c r="S73" i="37"/>
  <c r="P74" i="37"/>
  <c r="Q74" i="37"/>
  <c r="R74" i="37"/>
  <c r="W74" i="37" s="1"/>
  <c r="S74" i="37"/>
  <c r="P75" i="37"/>
  <c r="Q75" i="37"/>
  <c r="R75" i="37"/>
  <c r="W75" i="37" s="1"/>
  <c r="S75" i="37"/>
  <c r="P56" i="49"/>
  <c r="Q56" i="49"/>
  <c r="R56" i="49"/>
  <c r="S56" i="49"/>
  <c r="P57" i="49"/>
  <c r="Q57" i="49"/>
  <c r="R57" i="49"/>
  <c r="S57" i="49"/>
  <c r="P58" i="49"/>
  <c r="Q58" i="49"/>
  <c r="R58" i="49"/>
  <c r="S58" i="49"/>
  <c r="P59" i="49"/>
  <c r="Q59" i="49"/>
  <c r="R59" i="49"/>
  <c r="S59" i="49"/>
  <c r="P60" i="49"/>
  <c r="Q60" i="49"/>
  <c r="R60" i="49"/>
  <c r="S60" i="49"/>
  <c r="P61" i="49"/>
  <c r="Q61" i="49"/>
  <c r="R61" i="49"/>
  <c r="S61" i="49"/>
  <c r="P62" i="49"/>
  <c r="Q62" i="49"/>
  <c r="R62" i="49"/>
  <c r="S62" i="49"/>
  <c r="P56" i="37"/>
  <c r="Q56" i="37"/>
  <c r="R56" i="37"/>
  <c r="W56" i="37" s="1"/>
  <c r="S56" i="37"/>
  <c r="P57" i="37"/>
  <c r="Q57" i="37"/>
  <c r="R57" i="37"/>
  <c r="W57" i="37" s="1"/>
  <c r="S57" i="37"/>
  <c r="P58" i="37"/>
  <c r="Q58" i="37"/>
  <c r="R58" i="37"/>
  <c r="W58" i="37" s="1"/>
  <c r="S58" i="37"/>
  <c r="P59" i="37"/>
  <c r="Q59" i="37"/>
  <c r="R59" i="37"/>
  <c r="W59" i="37" s="1"/>
  <c r="S59" i="37"/>
  <c r="P60" i="37"/>
  <c r="Q60" i="37"/>
  <c r="R60" i="37"/>
  <c r="W60" i="37" s="1"/>
  <c r="S60" i="37"/>
  <c r="P61" i="37"/>
  <c r="Q61" i="37"/>
  <c r="R61" i="37"/>
  <c r="W61" i="37" s="1"/>
  <c r="S61" i="37"/>
  <c r="P62" i="37"/>
  <c r="Q62" i="37"/>
  <c r="R62" i="37"/>
  <c r="W62" i="37" s="1"/>
  <c r="S62" i="37"/>
  <c r="D56" i="49"/>
  <c r="E56" i="49"/>
  <c r="F56" i="49"/>
  <c r="G56" i="49"/>
  <c r="D57" i="49"/>
  <c r="E57" i="49"/>
  <c r="F57" i="49"/>
  <c r="G57" i="49"/>
  <c r="D58" i="49"/>
  <c r="E58" i="49"/>
  <c r="F58" i="49"/>
  <c r="G58" i="49"/>
  <c r="D59" i="49"/>
  <c r="E59" i="49"/>
  <c r="F59" i="49"/>
  <c r="G59" i="49"/>
  <c r="D60" i="49"/>
  <c r="E60" i="49"/>
  <c r="F60" i="49"/>
  <c r="G60" i="49"/>
  <c r="D61" i="49"/>
  <c r="E61" i="49"/>
  <c r="F61" i="49"/>
  <c r="G61" i="49"/>
  <c r="D62" i="49"/>
  <c r="E62" i="49"/>
  <c r="F62" i="49"/>
  <c r="G62" i="49"/>
  <c r="D52" i="50"/>
  <c r="D53" i="50"/>
  <c r="D54" i="50"/>
  <c r="D55" i="50"/>
  <c r="D56" i="50"/>
  <c r="D57" i="50"/>
  <c r="D58" i="50"/>
  <c r="D56" i="37"/>
  <c r="E56" i="37"/>
  <c r="F56" i="37"/>
  <c r="K56" i="37" s="1"/>
  <c r="G56" i="37"/>
  <c r="D57" i="37"/>
  <c r="E57" i="37"/>
  <c r="F57" i="37"/>
  <c r="K57" i="37" s="1"/>
  <c r="G57" i="37"/>
  <c r="D58" i="37"/>
  <c r="E58" i="37"/>
  <c r="F58" i="37"/>
  <c r="K58" i="37" s="1"/>
  <c r="G58" i="37"/>
  <c r="D59" i="37"/>
  <c r="E59" i="37"/>
  <c r="F59" i="37"/>
  <c r="K59" i="37" s="1"/>
  <c r="G59" i="37"/>
  <c r="D60" i="37"/>
  <c r="E60" i="37"/>
  <c r="F60" i="37"/>
  <c r="K60" i="37" s="1"/>
  <c r="G60" i="37"/>
  <c r="D61" i="37"/>
  <c r="E61" i="37"/>
  <c r="F61" i="37"/>
  <c r="K61" i="37" s="1"/>
  <c r="G61" i="37"/>
  <c r="D62" i="37"/>
  <c r="E62" i="37"/>
  <c r="F62" i="37"/>
  <c r="K62" i="37" s="1"/>
  <c r="G62" i="37"/>
  <c r="D43" i="49"/>
  <c r="E43" i="49"/>
  <c r="F43" i="49"/>
  <c r="G43" i="49"/>
  <c r="D44" i="49"/>
  <c r="E44" i="49"/>
  <c r="F44" i="49"/>
  <c r="G44" i="49"/>
  <c r="D45" i="49"/>
  <c r="E45" i="49"/>
  <c r="F45" i="49"/>
  <c r="G45" i="49"/>
  <c r="D46" i="49"/>
  <c r="E46" i="49"/>
  <c r="F46" i="49"/>
  <c r="G46" i="49"/>
  <c r="D47" i="49"/>
  <c r="E47" i="49"/>
  <c r="F47" i="49"/>
  <c r="G47" i="49"/>
  <c r="D48" i="49"/>
  <c r="E48" i="49"/>
  <c r="F48" i="49"/>
  <c r="G48" i="49"/>
  <c r="D49" i="49"/>
  <c r="E49" i="49"/>
  <c r="F49" i="49"/>
  <c r="G49" i="49"/>
  <c r="D40" i="50"/>
  <c r="D41" i="50"/>
  <c r="D42" i="50"/>
  <c r="D43" i="50"/>
  <c r="D44" i="50"/>
  <c r="D45" i="50"/>
  <c r="D46" i="50"/>
  <c r="K43" i="37"/>
  <c r="K44" i="37"/>
  <c r="D45" i="37"/>
  <c r="E45" i="37"/>
  <c r="F45" i="37"/>
  <c r="K45" i="37" s="1"/>
  <c r="G45" i="37"/>
  <c r="D46" i="37"/>
  <c r="E46" i="37"/>
  <c r="F46" i="37"/>
  <c r="K46" i="37" s="1"/>
  <c r="G46" i="37"/>
  <c r="D47" i="37"/>
  <c r="E47" i="37"/>
  <c r="F47" i="37"/>
  <c r="K47" i="37" s="1"/>
  <c r="G47" i="37"/>
  <c r="D48" i="37"/>
  <c r="E48" i="37"/>
  <c r="F48" i="37"/>
  <c r="K48" i="37" s="1"/>
  <c r="G48" i="37"/>
  <c r="D49" i="37"/>
  <c r="E49" i="37"/>
  <c r="F49" i="37"/>
  <c r="K49" i="37" s="1"/>
  <c r="G49" i="37"/>
  <c r="P43" i="49"/>
  <c r="Q43" i="49"/>
  <c r="R43" i="49"/>
  <c r="S43" i="49"/>
  <c r="P44" i="49"/>
  <c r="Q44" i="49"/>
  <c r="R44" i="49"/>
  <c r="S44" i="49"/>
  <c r="P45" i="49"/>
  <c r="Q45" i="49"/>
  <c r="R45" i="49"/>
  <c r="S45" i="49"/>
  <c r="P46" i="49"/>
  <c r="Q46" i="49"/>
  <c r="R46" i="49"/>
  <c r="S46" i="49"/>
  <c r="P47" i="49"/>
  <c r="Q47" i="49"/>
  <c r="R47" i="49"/>
  <c r="S47" i="49"/>
  <c r="P48" i="49"/>
  <c r="Q48" i="49"/>
  <c r="R48" i="49"/>
  <c r="S48" i="49"/>
  <c r="P49" i="49"/>
  <c r="Q49" i="49"/>
  <c r="R49" i="49"/>
  <c r="S49" i="49"/>
  <c r="P43" i="37"/>
  <c r="Q43" i="37"/>
  <c r="R43" i="37"/>
  <c r="W43" i="37" s="1"/>
  <c r="S43" i="37"/>
  <c r="P44" i="37"/>
  <c r="Q44" i="37"/>
  <c r="R44" i="37"/>
  <c r="W44" i="37" s="1"/>
  <c r="S44" i="37"/>
  <c r="P45" i="37"/>
  <c r="Q45" i="37"/>
  <c r="R45" i="37"/>
  <c r="W45" i="37" s="1"/>
  <c r="S45" i="37"/>
  <c r="P46" i="37"/>
  <c r="Q46" i="37"/>
  <c r="R46" i="37"/>
  <c r="W46" i="37" s="1"/>
  <c r="S46" i="37"/>
  <c r="P47" i="37"/>
  <c r="Q47" i="37"/>
  <c r="R47" i="37"/>
  <c r="W47" i="37" s="1"/>
  <c r="S47" i="37"/>
  <c r="P48" i="37"/>
  <c r="Q48" i="37"/>
  <c r="R48" i="37"/>
  <c r="W48" i="37" s="1"/>
  <c r="S48" i="37"/>
  <c r="P49" i="37"/>
  <c r="Q49" i="37"/>
  <c r="R49" i="37"/>
  <c r="W49" i="37" s="1"/>
  <c r="S49" i="37"/>
  <c r="P30" i="49"/>
  <c r="Q30" i="49"/>
  <c r="R30" i="49"/>
  <c r="S30" i="49"/>
  <c r="P31" i="49"/>
  <c r="Q31" i="49"/>
  <c r="R31" i="49"/>
  <c r="S31" i="49"/>
  <c r="P32" i="49"/>
  <c r="Q32" i="49"/>
  <c r="R32" i="49"/>
  <c r="S32" i="49"/>
  <c r="P33" i="49"/>
  <c r="Q33" i="49"/>
  <c r="R33" i="49"/>
  <c r="S33" i="49"/>
  <c r="P34" i="49"/>
  <c r="Q34" i="49"/>
  <c r="R34" i="49"/>
  <c r="S34" i="49"/>
  <c r="P35" i="49"/>
  <c r="Q35" i="49"/>
  <c r="R35" i="49"/>
  <c r="S35" i="49"/>
  <c r="P36" i="49"/>
  <c r="Q36" i="49"/>
  <c r="R36" i="49"/>
  <c r="S36" i="49"/>
  <c r="P30" i="37"/>
  <c r="Q30" i="37"/>
  <c r="R30" i="37"/>
  <c r="W30" i="37" s="1"/>
  <c r="S30" i="37"/>
  <c r="P31" i="37"/>
  <c r="Q31" i="37"/>
  <c r="R31" i="37"/>
  <c r="W31" i="37" s="1"/>
  <c r="S31" i="37"/>
  <c r="P32" i="37"/>
  <c r="Q32" i="37"/>
  <c r="R32" i="37"/>
  <c r="W32" i="37" s="1"/>
  <c r="S32" i="37"/>
  <c r="P33" i="37"/>
  <c r="Q33" i="37"/>
  <c r="R33" i="37"/>
  <c r="W33" i="37" s="1"/>
  <c r="S33" i="37"/>
  <c r="P34" i="37"/>
  <c r="Q34" i="37"/>
  <c r="R34" i="37"/>
  <c r="W34" i="37" s="1"/>
  <c r="S34" i="37"/>
  <c r="P35" i="37"/>
  <c r="Q35" i="37"/>
  <c r="R35" i="37"/>
  <c r="W35" i="37" s="1"/>
  <c r="S35" i="37"/>
  <c r="P36" i="37"/>
  <c r="Q36" i="37"/>
  <c r="R36" i="37"/>
  <c r="W36" i="37" s="1"/>
  <c r="S36" i="37"/>
  <c r="D30" i="49"/>
  <c r="E30" i="49"/>
  <c r="F30" i="49"/>
  <c r="G30" i="49"/>
  <c r="D31" i="49"/>
  <c r="E31" i="49"/>
  <c r="F31" i="49"/>
  <c r="G31" i="49"/>
  <c r="D32" i="49"/>
  <c r="E32" i="49"/>
  <c r="F32" i="49"/>
  <c r="G32" i="49"/>
  <c r="D33" i="49"/>
  <c r="E33" i="49"/>
  <c r="F33" i="49"/>
  <c r="G33" i="49"/>
  <c r="D34" i="49"/>
  <c r="E34" i="49"/>
  <c r="F34" i="49"/>
  <c r="G34" i="49"/>
  <c r="D35" i="49"/>
  <c r="E35" i="49"/>
  <c r="F35" i="49"/>
  <c r="G35" i="49"/>
  <c r="D36" i="49"/>
  <c r="E36" i="49"/>
  <c r="F36" i="49"/>
  <c r="G36" i="49"/>
  <c r="D28" i="50"/>
  <c r="D29" i="50"/>
  <c r="D30" i="50"/>
  <c r="D31" i="50"/>
  <c r="D32" i="50"/>
  <c r="D33" i="50"/>
  <c r="D34" i="50"/>
  <c r="D30" i="37"/>
  <c r="E30" i="37"/>
  <c r="F30" i="37"/>
  <c r="K30" i="37" s="1"/>
  <c r="G30" i="37"/>
  <c r="D31" i="37"/>
  <c r="E31" i="37"/>
  <c r="F31" i="37"/>
  <c r="K31" i="37" s="1"/>
  <c r="G31" i="37"/>
  <c r="D32" i="37"/>
  <c r="E32" i="37"/>
  <c r="F32" i="37"/>
  <c r="K32" i="37" s="1"/>
  <c r="G32" i="37"/>
  <c r="D33" i="37"/>
  <c r="E33" i="37"/>
  <c r="F33" i="37"/>
  <c r="K33" i="37" s="1"/>
  <c r="G33" i="37"/>
  <c r="D34" i="37"/>
  <c r="E34" i="37"/>
  <c r="F34" i="37"/>
  <c r="K34" i="37" s="1"/>
  <c r="G34" i="37"/>
  <c r="D35" i="37"/>
  <c r="E35" i="37"/>
  <c r="F35" i="37"/>
  <c r="K35" i="37" s="1"/>
  <c r="G35" i="37"/>
  <c r="D36" i="37"/>
  <c r="E36" i="37"/>
  <c r="F36" i="37"/>
  <c r="K36" i="37" s="1"/>
  <c r="G36" i="37"/>
  <c r="D17" i="49"/>
  <c r="E17" i="49"/>
  <c r="F17" i="49"/>
  <c r="G17" i="49"/>
  <c r="D18" i="49"/>
  <c r="E18" i="49"/>
  <c r="F18" i="49"/>
  <c r="G18" i="49"/>
  <c r="D19" i="49"/>
  <c r="E19" i="49"/>
  <c r="F19" i="49"/>
  <c r="G19" i="49"/>
  <c r="D20" i="49"/>
  <c r="E20" i="49"/>
  <c r="F20" i="49"/>
  <c r="G20" i="49"/>
  <c r="D21" i="49"/>
  <c r="E21" i="49"/>
  <c r="F21" i="49"/>
  <c r="G21" i="49"/>
  <c r="D22" i="49"/>
  <c r="E22" i="49"/>
  <c r="F22" i="49"/>
  <c r="G22" i="49"/>
  <c r="D23" i="49"/>
  <c r="E23" i="49"/>
  <c r="F23" i="49"/>
  <c r="G23" i="49"/>
  <c r="D16" i="50"/>
  <c r="D17" i="50"/>
  <c r="D18" i="50"/>
  <c r="D19" i="50"/>
  <c r="D20" i="50"/>
  <c r="D21" i="50"/>
  <c r="D22" i="50"/>
  <c r="D17" i="37"/>
  <c r="E17" i="37"/>
  <c r="F17" i="37"/>
  <c r="K17" i="37" s="1"/>
  <c r="G17" i="37"/>
  <c r="D18" i="37"/>
  <c r="E18" i="37"/>
  <c r="F18" i="37"/>
  <c r="G18" i="37"/>
  <c r="D19" i="37"/>
  <c r="E19" i="37"/>
  <c r="F19" i="37"/>
  <c r="K19" i="37" s="1"/>
  <c r="G19" i="37"/>
  <c r="D20" i="37"/>
  <c r="E20" i="37"/>
  <c r="F20" i="37"/>
  <c r="K20" i="37" s="1"/>
  <c r="G20" i="37"/>
  <c r="D21" i="37"/>
  <c r="E21" i="37"/>
  <c r="F21" i="37"/>
  <c r="K21" i="37" s="1"/>
  <c r="G21" i="37"/>
  <c r="D22" i="37"/>
  <c r="E22" i="37"/>
  <c r="F22" i="37"/>
  <c r="K22" i="37" s="1"/>
  <c r="G22" i="37"/>
  <c r="D23" i="37"/>
  <c r="E23" i="37"/>
  <c r="F23" i="37"/>
  <c r="K23" i="37" s="1"/>
  <c r="G23" i="37"/>
  <c r="Q17" i="49"/>
  <c r="R17" i="49"/>
  <c r="S17" i="49"/>
  <c r="Q18" i="49"/>
  <c r="R18" i="49"/>
  <c r="S18" i="49"/>
  <c r="Q19" i="49"/>
  <c r="R19" i="49"/>
  <c r="S19" i="49"/>
  <c r="Q20" i="49"/>
  <c r="R20" i="49"/>
  <c r="S20" i="49"/>
  <c r="Q21" i="49"/>
  <c r="R21" i="49"/>
  <c r="S21" i="49"/>
  <c r="Q22" i="49"/>
  <c r="R22" i="49"/>
  <c r="S22" i="49"/>
  <c r="Q23" i="49"/>
  <c r="R23" i="49"/>
  <c r="S23" i="49"/>
  <c r="P17" i="37"/>
  <c r="Q17" i="37"/>
  <c r="R17" i="37"/>
  <c r="W17" i="37" s="1"/>
  <c r="S17" i="37"/>
  <c r="P18" i="37"/>
  <c r="Q18" i="37"/>
  <c r="R18" i="37"/>
  <c r="W18" i="37" s="1"/>
  <c r="S18" i="37"/>
  <c r="P19" i="37"/>
  <c r="Q19" i="37"/>
  <c r="R19" i="37"/>
  <c r="W19" i="37" s="1"/>
  <c r="S19" i="37"/>
  <c r="P20" i="37"/>
  <c r="Q20" i="37"/>
  <c r="R20" i="37"/>
  <c r="W20" i="37" s="1"/>
  <c r="S20" i="37"/>
  <c r="P21" i="37"/>
  <c r="Q21" i="37"/>
  <c r="R21" i="37"/>
  <c r="W21" i="37" s="1"/>
  <c r="S21" i="37"/>
  <c r="P22" i="37"/>
  <c r="Q22" i="37"/>
  <c r="R22" i="37"/>
  <c r="W22" i="37" s="1"/>
  <c r="S22" i="37"/>
  <c r="P23" i="37"/>
  <c r="Q23" i="37"/>
  <c r="R23" i="37"/>
  <c r="W23" i="37" s="1"/>
  <c r="S23" i="37"/>
  <c r="U4" i="49"/>
  <c r="U5" i="49"/>
  <c r="U6" i="49"/>
  <c r="U7" i="49"/>
  <c r="U8" i="49"/>
  <c r="U9" i="49"/>
  <c r="U10" i="49"/>
  <c r="P4" i="37"/>
  <c r="Q4" i="37"/>
  <c r="R4" i="37"/>
  <c r="W4" i="37" s="1"/>
  <c r="S4" i="37"/>
  <c r="P5" i="37"/>
  <c r="Q5" i="37"/>
  <c r="R5" i="37"/>
  <c r="W5" i="37" s="1"/>
  <c r="S5" i="37"/>
  <c r="V5" i="37" s="1"/>
  <c r="P6" i="37"/>
  <c r="Q6" i="37"/>
  <c r="R6" i="37"/>
  <c r="W6" i="37" s="1"/>
  <c r="S6" i="37"/>
  <c r="P7" i="37"/>
  <c r="Q7" i="37"/>
  <c r="R7" i="37"/>
  <c r="W7" i="37" s="1"/>
  <c r="S7" i="37"/>
  <c r="P8" i="37"/>
  <c r="Q8" i="37"/>
  <c r="R8" i="37"/>
  <c r="W8" i="37" s="1"/>
  <c r="S8" i="37"/>
  <c r="P9" i="37"/>
  <c r="Q9" i="37"/>
  <c r="R9" i="37"/>
  <c r="W9" i="37" s="1"/>
  <c r="S9" i="37"/>
  <c r="P10" i="37"/>
  <c r="Q10" i="37"/>
  <c r="R10" i="37"/>
  <c r="W10" i="37" s="1"/>
  <c r="S10" i="37"/>
  <c r="D4" i="49"/>
  <c r="E4" i="49"/>
  <c r="I4" i="49"/>
  <c r="G4" i="49"/>
  <c r="D5" i="49"/>
  <c r="E5" i="49"/>
  <c r="I5" i="49"/>
  <c r="G5" i="49"/>
  <c r="D6" i="49"/>
  <c r="E6" i="49"/>
  <c r="I6" i="49"/>
  <c r="G6" i="49"/>
  <c r="D7" i="49"/>
  <c r="E7" i="49"/>
  <c r="I7" i="49"/>
  <c r="G7" i="49"/>
  <c r="D8" i="49"/>
  <c r="E8" i="49"/>
  <c r="I8" i="49"/>
  <c r="G8" i="49"/>
  <c r="D9" i="49"/>
  <c r="E9" i="49"/>
  <c r="I9" i="49"/>
  <c r="G9" i="49"/>
  <c r="D10" i="49"/>
  <c r="E10" i="49"/>
  <c r="I10" i="49"/>
  <c r="G10" i="49"/>
  <c r="D4" i="50"/>
  <c r="E4" i="50"/>
  <c r="F4" i="50"/>
  <c r="G4" i="50"/>
  <c r="D5" i="50"/>
  <c r="E5" i="50"/>
  <c r="F5" i="50"/>
  <c r="I5" i="50" s="1"/>
  <c r="G5" i="50"/>
  <c r="D6" i="50"/>
  <c r="E6" i="50"/>
  <c r="F6" i="50"/>
  <c r="G6" i="50"/>
  <c r="D7" i="50"/>
  <c r="E7" i="50"/>
  <c r="F7" i="50"/>
  <c r="I7" i="50" s="1"/>
  <c r="G7" i="50"/>
  <c r="D8" i="50"/>
  <c r="E8" i="50"/>
  <c r="F8" i="50"/>
  <c r="I8" i="50" s="1"/>
  <c r="G8" i="50"/>
  <c r="D9" i="50"/>
  <c r="E9" i="50"/>
  <c r="F9" i="50"/>
  <c r="G9" i="50"/>
  <c r="D10" i="50"/>
  <c r="E10" i="50"/>
  <c r="F10" i="50"/>
  <c r="G10" i="50"/>
  <c r="I10" i="50" s="1"/>
  <c r="D4" i="37"/>
  <c r="E4" i="37"/>
  <c r="F4" i="37"/>
  <c r="G4" i="37"/>
  <c r="D5" i="37"/>
  <c r="E5" i="37"/>
  <c r="F5" i="37"/>
  <c r="K5" i="37" s="1"/>
  <c r="G5" i="37"/>
  <c r="D6" i="37"/>
  <c r="E6" i="37"/>
  <c r="F6" i="37"/>
  <c r="K6" i="37" s="1"/>
  <c r="G6" i="37"/>
  <c r="D7" i="37"/>
  <c r="E7" i="37"/>
  <c r="F7" i="37"/>
  <c r="K7" i="37" s="1"/>
  <c r="G7" i="37"/>
  <c r="D8" i="37"/>
  <c r="E8" i="37"/>
  <c r="F8" i="37"/>
  <c r="K8" i="37" s="1"/>
  <c r="G8" i="37"/>
  <c r="D9" i="37"/>
  <c r="E9" i="37"/>
  <c r="F9" i="37"/>
  <c r="K9" i="37" s="1"/>
  <c r="G9" i="37"/>
  <c r="D10" i="37"/>
  <c r="E10" i="37"/>
  <c r="F10" i="37"/>
  <c r="K10" i="37" s="1"/>
  <c r="G10" i="37"/>
  <c r="I9" i="50" l="1"/>
  <c r="H9" i="50"/>
  <c r="I6" i="50"/>
  <c r="H6" i="50"/>
  <c r="I4" i="50"/>
  <c r="H4" i="50"/>
  <c r="J10" i="50"/>
  <c r="H10" i="50"/>
  <c r="J9" i="50"/>
  <c r="H8" i="50"/>
  <c r="J8" i="50"/>
  <c r="J7" i="50"/>
  <c r="H7" i="50"/>
  <c r="J6" i="50"/>
  <c r="H5" i="50"/>
  <c r="J5" i="50"/>
  <c r="J4" i="50"/>
  <c r="I36" i="49"/>
  <c r="H36" i="49"/>
  <c r="I34" i="49"/>
  <c r="H34" i="49"/>
  <c r="I31" i="49"/>
  <c r="H31" i="49"/>
  <c r="I30" i="49"/>
  <c r="H30" i="49"/>
  <c r="U34" i="49"/>
  <c r="T34" i="49"/>
  <c r="U31" i="49"/>
  <c r="T31" i="49"/>
  <c r="U48" i="49"/>
  <c r="T48" i="49"/>
  <c r="U45" i="49"/>
  <c r="T45" i="49"/>
  <c r="I87" i="49"/>
  <c r="H87" i="49"/>
  <c r="I84" i="49"/>
  <c r="H84" i="49"/>
  <c r="U87" i="49"/>
  <c r="T87" i="49"/>
  <c r="U84" i="49"/>
  <c r="T84" i="49"/>
  <c r="U82" i="49"/>
  <c r="T82" i="49"/>
  <c r="U101" i="49"/>
  <c r="T101" i="49"/>
  <c r="U98" i="49"/>
  <c r="T98" i="49"/>
  <c r="I100" i="49"/>
  <c r="H100" i="49"/>
  <c r="I97" i="49"/>
  <c r="H97" i="49"/>
  <c r="I95" i="49"/>
  <c r="H95" i="49"/>
  <c r="I139" i="49"/>
  <c r="H139" i="49"/>
  <c r="I136" i="49"/>
  <c r="H136" i="49"/>
  <c r="U139" i="49"/>
  <c r="T139" i="49"/>
  <c r="U137" i="49"/>
  <c r="T137" i="49"/>
  <c r="U134" i="49"/>
  <c r="T134" i="49"/>
  <c r="U151" i="49"/>
  <c r="T151" i="49"/>
  <c r="U148" i="49"/>
  <c r="T148" i="49"/>
  <c r="I190" i="49"/>
  <c r="H190" i="49"/>
  <c r="I187" i="49"/>
  <c r="H187" i="49"/>
  <c r="I186" i="49"/>
  <c r="H186" i="49"/>
  <c r="U192" i="49"/>
  <c r="T192" i="49"/>
  <c r="U188" i="49"/>
  <c r="T188" i="49"/>
  <c r="U186" i="49"/>
  <c r="T186" i="49"/>
  <c r="I257" i="49"/>
  <c r="H257" i="49"/>
  <c r="I255" i="49"/>
  <c r="H255" i="49"/>
  <c r="I252" i="49"/>
  <c r="H252" i="49"/>
  <c r="I251" i="49"/>
  <c r="H251" i="49"/>
  <c r="I308" i="49"/>
  <c r="H308" i="49"/>
  <c r="I305" i="49"/>
  <c r="H305" i="49"/>
  <c r="I361" i="49"/>
  <c r="H361" i="49"/>
  <c r="I358" i="49"/>
  <c r="H358" i="49"/>
  <c r="I356" i="49"/>
  <c r="H356" i="49"/>
  <c r="U361" i="49"/>
  <c r="T361" i="49"/>
  <c r="U360" i="49"/>
  <c r="T360" i="49"/>
  <c r="U357" i="49"/>
  <c r="T357" i="49"/>
  <c r="U355" i="49"/>
  <c r="T355" i="49"/>
  <c r="I411" i="49"/>
  <c r="H411" i="49"/>
  <c r="I408" i="49"/>
  <c r="H408" i="49"/>
  <c r="U419" i="49"/>
  <c r="T419" i="49"/>
  <c r="U418" i="49"/>
  <c r="T418" i="49"/>
  <c r="I465" i="49"/>
  <c r="H465" i="49"/>
  <c r="I464" i="49"/>
  <c r="H464" i="49"/>
  <c r="I463" i="49"/>
  <c r="H463" i="49"/>
  <c r="I462" i="49"/>
  <c r="H462" i="49"/>
  <c r="I461" i="49"/>
  <c r="H461" i="49"/>
  <c r="I460" i="49"/>
  <c r="H460" i="49"/>
  <c r="I459" i="49"/>
  <c r="H459" i="49"/>
  <c r="U464" i="49"/>
  <c r="T464" i="49"/>
  <c r="U463" i="49"/>
  <c r="T463" i="49"/>
  <c r="U462" i="49"/>
  <c r="T462" i="49"/>
  <c r="I517" i="49"/>
  <c r="H517" i="49"/>
  <c r="I516" i="49"/>
  <c r="H516" i="49"/>
  <c r="I515" i="49"/>
  <c r="H515" i="49"/>
  <c r="I514" i="49"/>
  <c r="H514" i="49"/>
  <c r="I513" i="49"/>
  <c r="H513" i="49"/>
  <c r="I512" i="49"/>
  <c r="H512" i="49"/>
  <c r="I511" i="49"/>
  <c r="H511" i="49"/>
  <c r="U23" i="49"/>
  <c r="T23" i="49"/>
  <c r="U19" i="49"/>
  <c r="T19" i="49"/>
  <c r="I23" i="49"/>
  <c r="H23" i="49"/>
  <c r="I22" i="49"/>
  <c r="H22" i="49"/>
  <c r="I21" i="49"/>
  <c r="H21" i="49"/>
  <c r="I20" i="49"/>
  <c r="H20" i="49"/>
  <c r="I19" i="49"/>
  <c r="H19" i="49"/>
  <c r="I18" i="49"/>
  <c r="H18" i="49"/>
  <c r="I17" i="49"/>
  <c r="H17" i="49"/>
  <c r="I75" i="49"/>
  <c r="H75" i="49"/>
  <c r="I74" i="49"/>
  <c r="H74" i="49"/>
  <c r="I73" i="49"/>
  <c r="H73" i="49"/>
  <c r="I72" i="49"/>
  <c r="H72" i="49"/>
  <c r="I71" i="49"/>
  <c r="H71" i="49"/>
  <c r="I70" i="49"/>
  <c r="H70" i="49"/>
  <c r="I69" i="49"/>
  <c r="H69" i="49"/>
  <c r="I179" i="49"/>
  <c r="H179" i="49"/>
  <c r="I178" i="49"/>
  <c r="H178" i="49"/>
  <c r="I177" i="49"/>
  <c r="H177" i="49"/>
  <c r="I176" i="49"/>
  <c r="H176" i="49"/>
  <c r="I175" i="49"/>
  <c r="H175" i="49"/>
  <c r="I174" i="49"/>
  <c r="H174" i="49"/>
  <c r="I173" i="49"/>
  <c r="H173" i="49"/>
  <c r="U179" i="49"/>
  <c r="T179" i="49"/>
  <c r="U178" i="49"/>
  <c r="T178" i="49"/>
  <c r="U177" i="49"/>
  <c r="T177" i="49"/>
  <c r="U176" i="49"/>
  <c r="T176" i="49"/>
  <c r="U175" i="49"/>
  <c r="T175" i="49"/>
  <c r="U174" i="49"/>
  <c r="T174" i="49"/>
  <c r="U173" i="49"/>
  <c r="T173" i="49"/>
  <c r="I244" i="49"/>
  <c r="H244" i="49"/>
  <c r="I243" i="49"/>
  <c r="H243" i="49"/>
  <c r="I242" i="49"/>
  <c r="H242" i="49"/>
  <c r="I241" i="49"/>
  <c r="H241" i="49"/>
  <c r="I240" i="49"/>
  <c r="H240" i="49"/>
  <c r="I239" i="49"/>
  <c r="H239" i="49"/>
  <c r="I238" i="49"/>
  <c r="H238" i="49"/>
  <c r="U244" i="49"/>
  <c r="T244" i="49"/>
  <c r="U243" i="49"/>
  <c r="T243" i="49"/>
  <c r="U242" i="49"/>
  <c r="T242" i="49"/>
  <c r="U241" i="49"/>
  <c r="T241" i="49"/>
  <c r="U240" i="49"/>
  <c r="T240" i="49"/>
  <c r="U239" i="49"/>
  <c r="T239" i="49"/>
  <c r="U238" i="49"/>
  <c r="T238" i="49"/>
  <c r="U257" i="49"/>
  <c r="T257" i="49"/>
  <c r="U256" i="49"/>
  <c r="T256" i="49"/>
  <c r="U255" i="49"/>
  <c r="T255" i="49"/>
  <c r="U254" i="49"/>
  <c r="T254" i="49"/>
  <c r="U253" i="49"/>
  <c r="T253" i="49"/>
  <c r="U252" i="49"/>
  <c r="T252" i="49"/>
  <c r="U251" i="49"/>
  <c r="T251" i="49"/>
  <c r="I296" i="49"/>
  <c r="H296" i="49"/>
  <c r="I295" i="49"/>
  <c r="H295" i="49"/>
  <c r="I294" i="49"/>
  <c r="H294" i="49"/>
  <c r="I293" i="49"/>
  <c r="H293" i="49"/>
  <c r="I292" i="49"/>
  <c r="H292" i="49"/>
  <c r="I291" i="49"/>
  <c r="H291" i="49"/>
  <c r="I290" i="49"/>
  <c r="H290" i="49"/>
  <c r="U296" i="49"/>
  <c r="T296" i="49"/>
  <c r="U295" i="49"/>
  <c r="T295" i="49"/>
  <c r="U294" i="49"/>
  <c r="T294" i="49"/>
  <c r="U293" i="49"/>
  <c r="T293" i="49"/>
  <c r="U292" i="49"/>
  <c r="T292" i="49"/>
  <c r="U291" i="49"/>
  <c r="T291" i="49"/>
  <c r="U290" i="49"/>
  <c r="T290" i="49"/>
  <c r="I348" i="49"/>
  <c r="H348" i="49"/>
  <c r="I347" i="49"/>
  <c r="H347" i="49"/>
  <c r="I346" i="49"/>
  <c r="H346" i="49"/>
  <c r="I345" i="49"/>
  <c r="H345" i="49"/>
  <c r="I344" i="49"/>
  <c r="H344" i="49"/>
  <c r="I343" i="49"/>
  <c r="H343" i="49"/>
  <c r="I342" i="49"/>
  <c r="H342" i="49"/>
  <c r="U348" i="49"/>
  <c r="T348" i="49"/>
  <c r="U347" i="49"/>
  <c r="T347" i="49"/>
  <c r="U346" i="49"/>
  <c r="T346" i="49"/>
  <c r="U345" i="49"/>
  <c r="T345" i="49"/>
  <c r="U344" i="49"/>
  <c r="T344" i="49"/>
  <c r="U343" i="49"/>
  <c r="T343" i="49"/>
  <c r="U342" i="49"/>
  <c r="T342" i="49"/>
  <c r="I400" i="49"/>
  <c r="H400" i="49"/>
  <c r="I399" i="49"/>
  <c r="H399" i="49"/>
  <c r="I398" i="49"/>
  <c r="H398" i="49"/>
  <c r="I397" i="49"/>
  <c r="H397" i="49"/>
  <c r="I396" i="49"/>
  <c r="H396" i="49"/>
  <c r="I395" i="49"/>
  <c r="H395" i="49"/>
  <c r="I394" i="49"/>
  <c r="H394" i="49"/>
  <c r="U401" i="49"/>
  <c r="T401" i="49"/>
  <c r="U400" i="49"/>
  <c r="T400" i="49"/>
  <c r="U399" i="49"/>
  <c r="T399" i="49"/>
  <c r="U410" i="49"/>
  <c r="T410" i="49"/>
  <c r="U409" i="49"/>
  <c r="T409" i="49"/>
  <c r="U408" i="49"/>
  <c r="T408" i="49"/>
  <c r="I452" i="49"/>
  <c r="H452" i="49"/>
  <c r="I451" i="49"/>
  <c r="H451" i="49"/>
  <c r="I450" i="49"/>
  <c r="H450" i="49"/>
  <c r="I449" i="49"/>
  <c r="H449" i="49"/>
  <c r="I448" i="49"/>
  <c r="H448" i="49"/>
  <c r="I447" i="49"/>
  <c r="H447" i="49"/>
  <c r="I446" i="49"/>
  <c r="H446" i="49"/>
  <c r="I504" i="49"/>
  <c r="H504" i="49"/>
  <c r="I503" i="49"/>
  <c r="H503" i="49"/>
  <c r="I502" i="49"/>
  <c r="H502" i="49"/>
  <c r="I501" i="49"/>
  <c r="H501" i="49"/>
  <c r="I500" i="49"/>
  <c r="H500" i="49"/>
  <c r="I499" i="49"/>
  <c r="H499" i="49"/>
  <c r="I498" i="49"/>
  <c r="H498" i="49"/>
  <c r="U18" i="49"/>
  <c r="T18" i="49"/>
  <c r="I33" i="49"/>
  <c r="H33" i="49"/>
  <c r="U36" i="49"/>
  <c r="T36" i="49"/>
  <c r="U33" i="49"/>
  <c r="T33" i="49"/>
  <c r="U49" i="49"/>
  <c r="T49" i="49"/>
  <c r="U46" i="49"/>
  <c r="T46" i="49"/>
  <c r="I88" i="49"/>
  <c r="H88" i="49"/>
  <c r="I85" i="49"/>
  <c r="H85" i="49"/>
  <c r="U85" i="49"/>
  <c r="T85" i="49"/>
  <c r="U100" i="49"/>
  <c r="T100" i="49"/>
  <c r="U96" i="49"/>
  <c r="T96" i="49"/>
  <c r="I98" i="49"/>
  <c r="H98" i="49"/>
  <c r="I140" i="49"/>
  <c r="H140" i="49"/>
  <c r="U138" i="49"/>
  <c r="T138" i="49"/>
  <c r="U135" i="49"/>
  <c r="T135" i="49"/>
  <c r="U153" i="49"/>
  <c r="T153" i="49"/>
  <c r="U150" i="49"/>
  <c r="T150" i="49"/>
  <c r="U147" i="49"/>
  <c r="T147" i="49"/>
  <c r="I192" i="49"/>
  <c r="H192" i="49"/>
  <c r="I188" i="49"/>
  <c r="H188" i="49"/>
  <c r="U190" i="49"/>
  <c r="T190" i="49"/>
  <c r="U187" i="49"/>
  <c r="T187" i="49"/>
  <c r="I253" i="49"/>
  <c r="H253" i="49"/>
  <c r="I306" i="49"/>
  <c r="H306" i="49"/>
  <c r="I360" i="49"/>
  <c r="H360" i="49"/>
  <c r="I357" i="49"/>
  <c r="H357" i="49"/>
  <c r="U358" i="49"/>
  <c r="T358" i="49"/>
  <c r="I412" i="49"/>
  <c r="H412" i="49"/>
  <c r="I62" i="49"/>
  <c r="H62" i="49"/>
  <c r="I60" i="49"/>
  <c r="H60" i="49"/>
  <c r="I57" i="49"/>
  <c r="H57" i="49"/>
  <c r="U62" i="49"/>
  <c r="T62" i="49"/>
  <c r="U60" i="49"/>
  <c r="T60" i="49"/>
  <c r="U58" i="49"/>
  <c r="T58" i="49"/>
  <c r="U56" i="49"/>
  <c r="T56" i="49"/>
  <c r="U74" i="49"/>
  <c r="T74" i="49"/>
  <c r="U72" i="49"/>
  <c r="T72" i="49"/>
  <c r="U69" i="49"/>
  <c r="T69" i="49"/>
  <c r="I126" i="49"/>
  <c r="H126" i="49"/>
  <c r="I123" i="49"/>
  <c r="H123" i="49"/>
  <c r="I121" i="49"/>
  <c r="H121" i="49"/>
  <c r="U127" i="49"/>
  <c r="T127" i="49"/>
  <c r="U126" i="49"/>
  <c r="T126" i="49"/>
  <c r="U125" i="49"/>
  <c r="T125" i="49"/>
  <c r="U124" i="49"/>
  <c r="T124" i="49"/>
  <c r="U123" i="49"/>
  <c r="T123" i="49"/>
  <c r="U121" i="49"/>
  <c r="T121" i="49"/>
  <c r="I166" i="49"/>
  <c r="H166" i="49"/>
  <c r="I165" i="49"/>
  <c r="H165" i="49"/>
  <c r="I164" i="49"/>
  <c r="H164" i="49"/>
  <c r="I163" i="49"/>
  <c r="H163" i="49"/>
  <c r="I162" i="49"/>
  <c r="H162" i="49"/>
  <c r="I161" i="49"/>
  <c r="H161" i="49"/>
  <c r="I160" i="49"/>
  <c r="H160" i="49"/>
  <c r="U166" i="49"/>
  <c r="T166" i="49"/>
  <c r="U165" i="49"/>
  <c r="T165" i="49"/>
  <c r="U164" i="49"/>
  <c r="T164" i="49"/>
  <c r="U163" i="49"/>
  <c r="T163" i="49"/>
  <c r="U162" i="49"/>
  <c r="T162" i="49"/>
  <c r="U161" i="49"/>
  <c r="T161" i="49"/>
  <c r="U160" i="49"/>
  <c r="T160" i="49"/>
  <c r="I218" i="49"/>
  <c r="H218" i="49"/>
  <c r="I217" i="49"/>
  <c r="H217" i="49"/>
  <c r="I216" i="49"/>
  <c r="H216" i="49"/>
  <c r="I215" i="49"/>
  <c r="H215" i="49"/>
  <c r="I214" i="49"/>
  <c r="H214" i="49"/>
  <c r="I213" i="49"/>
  <c r="H213" i="49"/>
  <c r="I212" i="49"/>
  <c r="H212" i="49"/>
  <c r="U218" i="49"/>
  <c r="T218" i="49"/>
  <c r="U217" i="49"/>
  <c r="T217" i="49"/>
  <c r="U216" i="49"/>
  <c r="T216" i="49"/>
  <c r="U215" i="49"/>
  <c r="T215" i="49"/>
  <c r="U214" i="49"/>
  <c r="T214" i="49"/>
  <c r="U213" i="49"/>
  <c r="T213" i="49"/>
  <c r="U212" i="49"/>
  <c r="T212" i="49"/>
  <c r="I231" i="49"/>
  <c r="H231" i="49"/>
  <c r="I230" i="49"/>
  <c r="H230" i="49"/>
  <c r="I229" i="49"/>
  <c r="H229" i="49"/>
  <c r="I228" i="49"/>
  <c r="H228" i="49"/>
  <c r="I227" i="49"/>
  <c r="H227" i="49"/>
  <c r="I226" i="49"/>
  <c r="H226" i="49"/>
  <c r="I225" i="49"/>
  <c r="H225" i="49"/>
  <c r="U231" i="49"/>
  <c r="T231" i="49"/>
  <c r="U230" i="49"/>
  <c r="T230" i="49"/>
  <c r="U229" i="49"/>
  <c r="T229" i="49"/>
  <c r="U228" i="49"/>
  <c r="T228" i="49"/>
  <c r="U227" i="49"/>
  <c r="T227" i="49"/>
  <c r="U226" i="49"/>
  <c r="T226" i="49"/>
  <c r="U225" i="49"/>
  <c r="T225" i="49"/>
  <c r="I283" i="49"/>
  <c r="H283" i="49"/>
  <c r="I282" i="49"/>
  <c r="H282" i="49"/>
  <c r="I281" i="49"/>
  <c r="H281" i="49"/>
  <c r="I280" i="49"/>
  <c r="H280" i="49"/>
  <c r="I279" i="49"/>
  <c r="H279" i="49"/>
  <c r="I278" i="49"/>
  <c r="H278" i="49"/>
  <c r="I277" i="49"/>
  <c r="H277" i="49"/>
  <c r="U283" i="49"/>
  <c r="T283" i="49"/>
  <c r="U282" i="49"/>
  <c r="T282" i="49"/>
  <c r="U281" i="49"/>
  <c r="T281" i="49"/>
  <c r="U280" i="49"/>
  <c r="T280" i="49"/>
  <c r="U279" i="49"/>
  <c r="T279" i="49"/>
  <c r="U278" i="49"/>
  <c r="T278" i="49"/>
  <c r="U277" i="49"/>
  <c r="T277" i="49"/>
  <c r="I335" i="49"/>
  <c r="H335" i="49"/>
  <c r="I334" i="49"/>
  <c r="H334" i="49"/>
  <c r="I333" i="49"/>
  <c r="H333" i="49"/>
  <c r="I332" i="49"/>
  <c r="H332" i="49"/>
  <c r="I331" i="49"/>
  <c r="H331" i="49"/>
  <c r="I330" i="49"/>
  <c r="H330" i="49"/>
  <c r="I329" i="49"/>
  <c r="H329" i="49"/>
  <c r="U335" i="49"/>
  <c r="T335" i="49"/>
  <c r="U334" i="49"/>
  <c r="T334" i="49"/>
  <c r="U333" i="49"/>
  <c r="T333" i="49"/>
  <c r="U332" i="49"/>
  <c r="T332" i="49"/>
  <c r="U331" i="49"/>
  <c r="T331" i="49"/>
  <c r="U330" i="49"/>
  <c r="T330" i="49"/>
  <c r="U329" i="49"/>
  <c r="T329" i="49"/>
  <c r="I387" i="49"/>
  <c r="H387" i="49"/>
  <c r="I386" i="49"/>
  <c r="H386" i="49"/>
  <c r="I385" i="49"/>
  <c r="H385" i="49"/>
  <c r="I384" i="49"/>
  <c r="H384" i="49"/>
  <c r="I383" i="49"/>
  <c r="H383" i="49"/>
  <c r="I382" i="49"/>
  <c r="H382" i="49"/>
  <c r="I381" i="49"/>
  <c r="H381" i="49"/>
  <c r="U383" i="49"/>
  <c r="T383" i="49"/>
  <c r="U382" i="49"/>
  <c r="T382" i="49"/>
  <c r="U381" i="49"/>
  <c r="T381" i="49"/>
  <c r="U392" i="49"/>
  <c r="T392" i="49"/>
  <c r="U391" i="49"/>
  <c r="T391" i="49"/>
  <c r="U390" i="49"/>
  <c r="T390" i="49"/>
  <c r="I439" i="49"/>
  <c r="H439" i="49"/>
  <c r="I438" i="49"/>
  <c r="H438" i="49"/>
  <c r="I437" i="49"/>
  <c r="H437" i="49"/>
  <c r="I436" i="49"/>
  <c r="H436" i="49"/>
  <c r="I435" i="49"/>
  <c r="H435" i="49"/>
  <c r="I434" i="49"/>
  <c r="H434" i="49"/>
  <c r="I433" i="49"/>
  <c r="H433" i="49"/>
  <c r="U446" i="49"/>
  <c r="T446" i="49"/>
  <c r="U445" i="49"/>
  <c r="T445" i="49"/>
  <c r="U444" i="49"/>
  <c r="T444" i="49"/>
  <c r="U455" i="49"/>
  <c r="T455" i="49"/>
  <c r="U454" i="49"/>
  <c r="T454" i="49"/>
  <c r="U453" i="49"/>
  <c r="T453" i="49"/>
  <c r="I491" i="49"/>
  <c r="H491" i="49"/>
  <c r="I490" i="49"/>
  <c r="H490" i="49"/>
  <c r="I489" i="49"/>
  <c r="H489" i="49"/>
  <c r="I488" i="49"/>
  <c r="H488" i="49"/>
  <c r="I487" i="49"/>
  <c r="H487" i="49"/>
  <c r="I486" i="49"/>
  <c r="H486" i="49"/>
  <c r="I485" i="49"/>
  <c r="H485" i="49"/>
  <c r="I35" i="49"/>
  <c r="H35" i="49"/>
  <c r="I32" i="49"/>
  <c r="H32" i="49"/>
  <c r="U35" i="49"/>
  <c r="T35" i="49"/>
  <c r="U32" i="49"/>
  <c r="T32" i="49"/>
  <c r="U47" i="49"/>
  <c r="T47" i="49"/>
  <c r="U44" i="49"/>
  <c r="T44" i="49"/>
  <c r="I86" i="49"/>
  <c r="H86" i="49"/>
  <c r="I83" i="49"/>
  <c r="H83" i="49"/>
  <c r="I82" i="49"/>
  <c r="H82" i="49"/>
  <c r="U88" i="49"/>
  <c r="T88" i="49"/>
  <c r="U86" i="49"/>
  <c r="T86" i="49"/>
  <c r="U83" i="49"/>
  <c r="T83" i="49"/>
  <c r="U99" i="49"/>
  <c r="T99" i="49"/>
  <c r="U97" i="49"/>
  <c r="T97" i="49"/>
  <c r="U95" i="49"/>
  <c r="T95" i="49"/>
  <c r="I101" i="49"/>
  <c r="H101" i="49"/>
  <c r="I99" i="49"/>
  <c r="H99" i="49"/>
  <c r="I96" i="49"/>
  <c r="H96" i="49"/>
  <c r="I138" i="49"/>
  <c r="H138" i="49"/>
  <c r="I137" i="49"/>
  <c r="H137" i="49"/>
  <c r="I135" i="49"/>
  <c r="H135" i="49"/>
  <c r="U140" i="49"/>
  <c r="T140" i="49"/>
  <c r="U136" i="49"/>
  <c r="T136" i="49"/>
  <c r="U152" i="49"/>
  <c r="T152" i="49"/>
  <c r="U149" i="49"/>
  <c r="T149" i="49"/>
  <c r="I191" i="49"/>
  <c r="H191" i="49"/>
  <c r="I189" i="49"/>
  <c r="H189" i="49"/>
  <c r="U191" i="49"/>
  <c r="T191" i="49"/>
  <c r="U189" i="49"/>
  <c r="T189" i="49"/>
  <c r="I256" i="49"/>
  <c r="H256" i="49"/>
  <c r="I254" i="49"/>
  <c r="H254" i="49"/>
  <c r="I309" i="49"/>
  <c r="H309" i="49"/>
  <c r="I307" i="49"/>
  <c r="H307" i="49"/>
  <c r="I304" i="49"/>
  <c r="H304" i="49"/>
  <c r="I303" i="49"/>
  <c r="H303" i="49"/>
  <c r="I359" i="49"/>
  <c r="H359" i="49"/>
  <c r="I355" i="49"/>
  <c r="H355" i="49"/>
  <c r="U359" i="49"/>
  <c r="T359" i="49"/>
  <c r="I413" i="49"/>
  <c r="H413" i="49"/>
  <c r="I410" i="49"/>
  <c r="H410" i="49"/>
  <c r="I409" i="49"/>
  <c r="H409" i="49"/>
  <c r="I407" i="49"/>
  <c r="H407" i="49"/>
  <c r="U417" i="49"/>
  <c r="T417" i="49"/>
  <c r="U20" i="49"/>
  <c r="T20" i="49"/>
  <c r="I61" i="49"/>
  <c r="H61" i="49"/>
  <c r="I59" i="49"/>
  <c r="H59" i="49"/>
  <c r="I58" i="49"/>
  <c r="H58" i="49"/>
  <c r="I56" i="49"/>
  <c r="H56" i="49"/>
  <c r="U61" i="49"/>
  <c r="T61" i="49"/>
  <c r="U59" i="49"/>
  <c r="T59" i="49"/>
  <c r="U57" i="49"/>
  <c r="T57" i="49"/>
  <c r="U75" i="49"/>
  <c r="T75" i="49"/>
  <c r="U73" i="49"/>
  <c r="T73" i="49"/>
  <c r="U70" i="49"/>
  <c r="T70" i="49"/>
  <c r="I127" i="49"/>
  <c r="H127" i="49"/>
  <c r="I125" i="49"/>
  <c r="H125" i="49"/>
  <c r="I124" i="49"/>
  <c r="H124" i="49"/>
  <c r="I122" i="49"/>
  <c r="H122" i="49"/>
  <c r="U122" i="49"/>
  <c r="T122" i="49"/>
  <c r="U21" i="49"/>
  <c r="T21" i="49"/>
  <c r="I49" i="49"/>
  <c r="H49" i="49"/>
  <c r="I48" i="49"/>
  <c r="H48" i="49"/>
  <c r="I47" i="49"/>
  <c r="H47" i="49"/>
  <c r="I46" i="49"/>
  <c r="H46" i="49"/>
  <c r="I45" i="49"/>
  <c r="H45" i="49"/>
  <c r="I44" i="49"/>
  <c r="H44" i="49"/>
  <c r="I43" i="49"/>
  <c r="H43" i="49"/>
  <c r="I114" i="49"/>
  <c r="H114" i="49"/>
  <c r="I113" i="49"/>
  <c r="H113" i="49"/>
  <c r="I112" i="49"/>
  <c r="H112" i="49"/>
  <c r="I111" i="49"/>
  <c r="H111" i="49"/>
  <c r="I110" i="49"/>
  <c r="H110" i="49"/>
  <c r="I109" i="49"/>
  <c r="H109" i="49"/>
  <c r="I108" i="49"/>
  <c r="H108" i="49"/>
  <c r="U114" i="49"/>
  <c r="T114" i="49"/>
  <c r="U113" i="49"/>
  <c r="T113" i="49"/>
  <c r="U112" i="49"/>
  <c r="T112" i="49"/>
  <c r="U111" i="49"/>
  <c r="T111" i="49"/>
  <c r="U110" i="49"/>
  <c r="T110" i="49"/>
  <c r="U109" i="49"/>
  <c r="T109" i="49"/>
  <c r="U108" i="49"/>
  <c r="T108" i="49"/>
  <c r="I153" i="49"/>
  <c r="H153" i="49"/>
  <c r="I152" i="49"/>
  <c r="H152" i="49"/>
  <c r="I151" i="49"/>
  <c r="H151" i="49"/>
  <c r="I150" i="49"/>
  <c r="H150" i="49"/>
  <c r="I149" i="49"/>
  <c r="H149" i="49"/>
  <c r="I148" i="49"/>
  <c r="H148" i="49"/>
  <c r="I147" i="49"/>
  <c r="H147" i="49"/>
  <c r="I205" i="49"/>
  <c r="H205" i="49"/>
  <c r="I204" i="49"/>
  <c r="H204" i="49"/>
  <c r="I203" i="49"/>
  <c r="H203" i="49"/>
  <c r="I202" i="49"/>
  <c r="H202" i="49"/>
  <c r="I201" i="49"/>
  <c r="H201" i="49"/>
  <c r="I200" i="49"/>
  <c r="H200" i="49"/>
  <c r="I199" i="49"/>
  <c r="H199" i="49"/>
  <c r="U205" i="49"/>
  <c r="T205" i="49"/>
  <c r="U204" i="49"/>
  <c r="T204" i="49"/>
  <c r="U203" i="49"/>
  <c r="T203" i="49"/>
  <c r="U202" i="49"/>
  <c r="T202" i="49"/>
  <c r="U201" i="49"/>
  <c r="T201" i="49"/>
  <c r="U200" i="49"/>
  <c r="T200" i="49"/>
  <c r="U199" i="49"/>
  <c r="T199" i="49"/>
  <c r="I270" i="49"/>
  <c r="H270" i="49"/>
  <c r="I269" i="49"/>
  <c r="H269" i="49"/>
  <c r="I268" i="49"/>
  <c r="H268" i="49"/>
  <c r="I267" i="49"/>
  <c r="H267" i="49"/>
  <c r="I266" i="49"/>
  <c r="H266" i="49"/>
  <c r="I265" i="49"/>
  <c r="H265" i="49"/>
  <c r="I264" i="49"/>
  <c r="H264" i="49"/>
  <c r="U270" i="49"/>
  <c r="T270" i="49"/>
  <c r="U269" i="49"/>
  <c r="T269" i="49"/>
  <c r="U268" i="49"/>
  <c r="T268" i="49"/>
  <c r="U266" i="49"/>
  <c r="T266" i="49"/>
  <c r="U265" i="49"/>
  <c r="T265" i="49"/>
  <c r="U264" i="49"/>
  <c r="T264" i="49"/>
  <c r="I322" i="49"/>
  <c r="H322" i="49"/>
  <c r="I321" i="49"/>
  <c r="H321" i="49"/>
  <c r="I320" i="49"/>
  <c r="H320" i="49"/>
  <c r="I319" i="49"/>
  <c r="H319" i="49"/>
  <c r="I318" i="49"/>
  <c r="H318" i="49"/>
  <c r="I317" i="49"/>
  <c r="H317" i="49"/>
  <c r="I316" i="49"/>
  <c r="H316" i="49"/>
  <c r="U309" i="49"/>
  <c r="T309" i="49"/>
  <c r="U308" i="49"/>
  <c r="T308" i="49"/>
  <c r="U307" i="49"/>
  <c r="T307" i="49"/>
  <c r="U305" i="49"/>
  <c r="T305" i="49"/>
  <c r="U304" i="49"/>
  <c r="T304" i="49"/>
  <c r="U303" i="49"/>
  <c r="T303" i="49"/>
  <c r="U322" i="49"/>
  <c r="T322" i="49"/>
  <c r="U321" i="49"/>
  <c r="T321" i="49"/>
  <c r="U320" i="49"/>
  <c r="T320" i="49"/>
  <c r="U319" i="49"/>
  <c r="T319" i="49"/>
  <c r="U318" i="49"/>
  <c r="T318" i="49"/>
  <c r="U317" i="49"/>
  <c r="T317" i="49"/>
  <c r="U316" i="49"/>
  <c r="T316" i="49"/>
  <c r="I374" i="49"/>
  <c r="H374" i="49"/>
  <c r="I373" i="49"/>
  <c r="H373" i="49"/>
  <c r="I372" i="49"/>
  <c r="H372" i="49"/>
  <c r="I371" i="49"/>
  <c r="H371" i="49"/>
  <c r="I370" i="49"/>
  <c r="H370" i="49"/>
  <c r="I369" i="49"/>
  <c r="H369" i="49"/>
  <c r="I368" i="49"/>
  <c r="H368" i="49"/>
  <c r="U374" i="49"/>
  <c r="T374" i="49"/>
  <c r="U373" i="49"/>
  <c r="T373" i="49"/>
  <c r="U372" i="49"/>
  <c r="T372" i="49"/>
  <c r="U371" i="49"/>
  <c r="T371" i="49"/>
  <c r="U370" i="49"/>
  <c r="T370" i="49"/>
  <c r="U369" i="49"/>
  <c r="T369" i="49"/>
  <c r="U368" i="49"/>
  <c r="T368" i="49"/>
  <c r="I426" i="49"/>
  <c r="H426" i="49"/>
  <c r="I425" i="49"/>
  <c r="H425" i="49"/>
  <c r="I424" i="49"/>
  <c r="H424" i="49"/>
  <c r="I423" i="49"/>
  <c r="H423" i="49"/>
  <c r="I422" i="49"/>
  <c r="H422" i="49"/>
  <c r="I421" i="49"/>
  <c r="H421" i="49"/>
  <c r="I420" i="49"/>
  <c r="H420" i="49"/>
  <c r="U428" i="49"/>
  <c r="T428" i="49"/>
  <c r="U427" i="49"/>
  <c r="T427" i="49"/>
  <c r="U426" i="49"/>
  <c r="T426" i="49"/>
  <c r="U437" i="49"/>
  <c r="T437" i="49"/>
  <c r="U436" i="49"/>
  <c r="T436" i="49"/>
  <c r="U435" i="49"/>
  <c r="T435" i="49"/>
  <c r="I478" i="49"/>
  <c r="H478" i="49"/>
  <c r="I477" i="49"/>
  <c r="H477" i="49"/>
  <c r="I476" i="49"/>
  <c r="H476" i="49"/>
  <c r="I475" i="49"/>
  <c r="H475" i="49"/>
  <c r="I474" i="49"/>
  <c r="H474" i="49"/>
  <c r="I473" i="49"/>
  <c r="H473" i="49"/>
  <c r="I472" i="49"/>
  <c r="H472" i="49"/>
  <c r="U356" i="49"/>
  <c r="T356" i="49"/>
  <c r="U306" i="49"/>
  <c r="T306" i="49"/>
  <c r="U267" i="49"/>
  <c r="T267" i="49"/>
  <c r="U71" i="49"/>
  <c r="T71" i="49"/>
  <c r="U43" i="49"/>
  <c r="T43" i="49"/>
  <c r="U22" i="49"/>
  <c r="T22" i="49"/>
  <c r="U17" i="49"/>
  <c r="T17" i="49"/>
  <c r="U30" i="49"/>
  <c r="T30" i="49"/>
  <c r="H4" i="37"/>
  <c r="K4" i="37"/>
  <c r="H18" i="37"/>
  <c r="K18" i="37"/>
  <c r="H408" i="37"/>
  <c r="K408" i="37"/>
  <c r="U34" i="37"/>
  <c r="T34" i="37"/>
  <c r="V34" i="37"/>
  <c r="U33" i="37"/>
  <c r="T33" i="37"/>
  <c r="V33" i="37"/>
  <c r="U31" i="37"/>
  <c r="T31" i="37"/>
  <c r="V31" i="37"/>
  <c r="U49" i="37"/>
  <c r="T49" i="37"/>
  <c r="V49" i="37"/>
  <c r="U48" i="37"/>
  <c r="T48" i="37"/>
  <c r="V48" i="37"/>
  <c r="U47" i="37"/>
  <c r="V47" i="37"/>
  <c r="T47" i="37"/>
  <c r="U46" i="37"/>
  <c r="T46" i="37"/>
  <c r="V46" i="37"/>
  <c r="U45" i="37"/>
  <c r="T45" i="37"/>
  <c r="V45" i="37"/>
  <c r="U44" i="37"/>
  <c r="T44" i="37"/>
  <c r="V44" i="37"/>
  <c r="U43" i="37"/>
  <c r="T43" i="37"/>
  <c r="V43" i="37"/>
  <c r="I49" i="37"/>
  <c r="H49" i="37"/>
  <c r="J49" i="37"/>
  <c r="I48" i="37"/>
  <c r="H48" i="37"/>
  <c r="J48" i="37"/>
  <c r="I47" i="37"/>
  <c r="H47" i="37"/>
  <c r="J47" i="37"/>
  <c r="I46" i="37"/>
  <c r="J46" i="37"/>
  <c r="H46" i="37"/>
  <c r="I45" i="37"/>
  <c r="H45" i="37"/>
  <c r="J45" i="37"/>
  <c r="I44" i="37"/>
  <c r="J44" i="37"/>
  <c r="H44" i="37"/>
  <c r="I43" i="37"/>
  <c r="H43" i="37"/>
  <c r="J43" i="37"/>
  <c r="U88" i="37"/>
  <c r="T88" i="37"/>
  <c r="V88" i="37"/>
  <c r="U87" i="37"/>
  <c r="T87" i="37"/>
  <c r="V87" i="37"/>
  <c r="U86" i="37"/>
  <c r="T86" i="37"/>
  <c r="V86" i="37"/>
  <c r="U85" i="37"/>
  <c r="T85" i="37"/>
  <c r="V85" i="37"/>
  <c r="U84" i="37"/>
  <c r="T84" i="37"/>
  <c r="V84" i="37"/>
  <c r="U83" i="37"/>
  <c r="T83" i="37"/>
  <c r="V83" i="37"/>
  <c r="U82" i="37"/>
  <c r="T82" i="37"/>
  <c r="V82" i="37"/>
  <c r="U101" i="37"/>
  <c r="T101" i="37"/>
  <c r="V101" i="37"/>
  <c r="U100" i="37"/>
  <c r="T100" i="37"/>
  <c r="V100" i="37"/>
  <c r="U99" i="37"/>
  <c r="T99" i="37"/>
  <c r="V99" i="37"/>
  <c r="U98" i="37"/>
  <c r="T98" i="37"/>
  <c r="V98" i="37"/>
  <c r="U97" i="37"/>
  <c r="T97" i="37"/>
  <c r="V97" i="37"/>
  <c r="U96" i="37"/>
  <c r="T96" i="37"/>
  <c r="V96" i="37"/>
  <c r="U95" i="37"/>
  <c r="T95" i="37"/>
  <c r="V95" i="37"/>
  <c r="I101" i="37"/>
  <c r="H101" i="37"/>
  <c r="J101" i="37"/>
  <c r="I100" i="37"/>
  <c r="H100" i="37"/>
  <c r="J100" i="37"/>
  <c r="I99" i="37"/>
  <c r="H99" i="37"/>
  <c r="J99" i="37"/>
  <c r="I98" i="37"/>
  <c r="H98" i="37"/>
  <c r="J98" i="37"/>
  <c r="I97" i="37"/>
  <c r="H97" i="37"/>
  <c r="J97" i="37"/>
  <c r="I96" i="37"/>
  <c r="H96" i="37"/>
  <c r="J96" i="37"/>
  <c r="I95" i="37"/>
  <c r="H95" i="37"/>
  <c r="J95" i="37"/>
  <c r="I114" i="37"/>
  <c r="H114" i="37"/>
  <c r="J114" i="37"/>
  <c r="I113" i="37"/>
  <c r="H113" i="37"/>
  <c r="J113" i="37"/>
  <c r="I112" i="37"/>
  <c r="H112" i="37"/>
  <c r="J112" i="37"/>
  <c r="I111" i="37"/>
  <c r="H111" i="37"/>
  <c r="J111" i="37"/>
  <c r="I110" i="37"/>
  <c r="H110" i="37"/>
  <c r="J110" i="37"/>
  <c r="I109" i="37"/>
  <c r="H109" i="37"/>
  <c r="J109" i="37"/>
  <c r="I108" i="37"/>
  <c r="H108" i="37"/>
  <c r="J108" i="37"/>
  <c r="U140" i="37"/>
  <c r="T140" i="37"/>
  <c r="V140" i="37"/>
  <c r="U139" i="37"/>
  <c r="T139" i="37"/>
  <c r="V139" i="37"/>
  <c r="U138" i="37"/>
  <c r="T138" i="37"/>
  <c r="V138" i="37"/>
  <c r="U137" i="37"/>
  <c r="T137" i="37"/>
  <c r="V137" i="37"/>
  <c r="U136" i="37"/>
  <c r="T136" i="37"/>
  <c r="V136" i="37"/>
  <c r="U135" i="37"/>
  <c r="T135" i="37"/>
  <c r="V135" i="37"/>
  <c r="U134" i="37"/>
  <c r="T134" i="37"/>
  <c r="V134" i="37"/>
  <c r="U153" i="37"/>
  <c r="T153" i="37"/>
  <c r="V153" i="37"/>
  <c r="U152" i="37"/>
  <c r="T152" i="37"/>
  <c r="V152" i="37"/>
  <c r="U151" i="37"/>
  <c r="T151" i="37"/>
  <c r="V151" i="37"/>
  <c r="U150" i="37"/>
  <c r="T150" i="37"/>
  <c r="V150" i="37"/>
  <c r="U149" i="37"/>
  <c r="T149" i="37"/>
  <c r="V149" i="37"/>
  <c r="U148" i="37"/>
  <c r="T148" i="37"/>
  <c r="V148" i="37"/>
  <c r="U147" i="37"/>
  <c r="T147" i="37"/>
  <c r="V147" i="37"/>
  <c r="I153" i="37"/>
  <c r="H153" i="37"/>
  <c r="J153" i="37"/>
  <c r="I152" i="37"/>
  <c r="H152" i="37"/>
  <c r="J152" i="37"/>
  <c r="I151" i="37"/>
  <c r="H151" i="37"/>
  <c r="J151" i="37"/>
  <c r="I150" i="37"/>
  <c r="H150" i="37"/>
  <c r="J150" i="37"/>
  <c r="I149" i="37"/>
  <c r="H149" i="37"/>
  <c r="J149" i="37"/>
  <c r="I148" i="37"/>
  <c r="H148" i="37"/>
  <c r="J148" i="37"/>
  <c r="I147" i="37"/>
  <c r="H147" i="37"/>
  <c r="J147" i="37"/>
  <c r="U192" i="37"/>
  <c r="T192" i="37"/>
  <c r="V192" i="37"/>
  <c r="U191" i="37"/>
  <c r="T191" i="37"/>
  <c r="V191" i="37"/>
  <c r="U190" i="37"/>
  <c r="T190" i="37"/>
  <c r="V190" i="37"/>
  <c r="U189" i="37"/>
  <c r="T189" i="37"/>
  <c r="V189" i="37"/>
  <c r="U188" i="37"/>
  <c r="T188" i="37"/>
  <c r="V188" i="37"/>
  <c r="U187" i="37"/>
  <c r="T187" i="37"/>
  <c r="V187" i="37"/>
  <c r="U186" i="37"/>
  <c r="T186" i="37"/>
  <c r="V186" i="37"/>
  <c r="I205" i="37"/>
  <c r="H205" i="37"/>
  <c r="J205" i="37"/>
  <c r="I204" i="37"/>
  <c r="H204" i="37"/>
  <c r="J204" i="37"/>
  <c r="I203" i="37"/>
  <c r="H203" i="37"/>
  <c r="J203" i="37"/>
  <c r="I202" i="37"/>
  <c r="H202" i="37"/>
  <c r="J202" i="37"/>
  <c r="I201" i="37"/>
  <c r="H201" i="37"/>
  <c r="J201" i="37"/>
  <c r="I200" i="37"/>
  <c r="H200" i="37"/>
  <c r="J200" i="37"/>
  <c r="I199" i="37"/>
  <c r="H199" i="37"/>
  <c r="J199" i="37"/>
  <c r="I270" i="37"/>
  <c r="H270" i="37"/>
  <c r="J270" i="37"/>
  <c r="I269" i="37"/>
  <c r="H269" i="37"/>
  <c r="J269" i="37"/>
  <c r="I268" i="37"/>
  <c r="H268" i="37"/>
  <c r="J268" i="37"/>
  <c r="I267" i="37"/>
  <c r="H267" i="37"/>
  <c r="J267" i="37"/>
  <c r="I266" i="37"/>
  <c r="H266" i="37"/>
  <c r="J266" i="37"/>
  <c r="I265" i="37"/>
  <c r="H265" i="37"/>
  <c r="J265" i="37"/>
  <c r="I264" i="37"/>
  <c r="H264" i="37"/>
  <c r="J264" i="37"/>
  <c r="I322" i="37"/>
  <c r="H322" i="37"/>
  <c r="J322" i="37"/>
  <c r="I321" i="37"/>
  <c r="H321" i="37"/>
  <c r="J321" i="37"/>
  <c r="I320" i="37"/>
  <c r="H320" i="37"/>
  <c r="J320" i="37"/>
  <c r="I319" i="37"/>
  <c r="H319" i="37"/>
  <c r="J319" i="37"/>
  <c r="I318" i="37"/>
  <c r="H318" i="37"/>
  <c r="J318" i="37"/>
  <c r="I317" i="37"/>
  <c r="H317" i="37"/>
  <c r="J317" i="37"/>
  <c r="I316" i="37"/>
  <c r="H316" i="37"/>
  <c r="J316" i="37"/>
  <c r="U361" i="37"/>
  <c r="T361" i="37"/>
  <c r="V361" i="37"/>
  <c r="U360" i="37"/>
  <c r="T360" i="37"/>
  <c r="V360" i="37"/>
  <c r="U359" i="37"/>
  <c r="T359" i="37"/>
  <c r="V359" i="37"/>
  <c r="U358" i="37"/>
  <c r="T358" i="37"/>
  <c r="V358" i="37"/>
  <c r="U357" i="37"/>
  <c r="T357" i="37"/>
  <c r="V357" i="37"/>
  <c r="U356" i="37"/>
  <c r="T356" i="37"/>
  <c r="V356" i="37"/>
  <c r="U355" i="37"/>
  <c r="T355" i="37"/>
  <c r="V355" i="37"/>
  <c r="I374" i="37"/>
  <c r="H374" i="37"/>
  <c r="J374" i="37"/>
  <c r="I373" i="37"/>
  <c r="H373" i="37"/>
  <c r="J373" i="37"/>
  <c r="I372" i="37"/>
  <c r="H372" i="37"/>
  <c r="J372" i="37"/>
  <c r="I371" i="37"/>
  <c r="H371" i="37"/>
  <c r="J371" i="37"/>
  <c r="I370" i="37"/>
  <c r="H370" i="37"/>
  <c r="J370" i="37"/>
  <c r="I369" i="37"/>
  <c r="H369" i="37"/>
  <c r="J369" i="37"/>
  <c r="I368" i="37"/>
  <c r="H368" i="37"/>
  <c r="J368" i="37"/>
  <c r="U401" i="37"/>
  <c r="T401" i="37"/>
  <c r="V401" i="37"/>
  <c r="U400" i="37"/>
  <c r="T400" i="37"/>
  <c r="V400" i="37"/>
  <c r="U399" i="37"/>
  <c r="T399" i="37"/>
  <c r="V399" i="37"/>
  <c r="U410" i="37"/>
  <c r="T410" i="37"/>
  <c r="V410" i="37"/>
  <c r="U409" i="37"/>
  <c r="T409" i="37"/>
  <c r="V409" i="37"/>
  <c r="U408" i="37"/>
  <c r="T408" i="37"/>
  <c r="V408" i="37"/>
  <c r="I413" i="37"/>
  <c r="H413" i="37"/>
  <c r="J413" i="37"/>
  <c r="I412" i="37"/>
  <c r="H412" i="37"/>
  <c r="J412" i="37"/>
  <c r="I411" i="37"/>
  <c r="H411" i="37"/>
  <c r="J411" i="37"/>
  <c r="I410" i="37"/>
  <c r="H410" i="37"/>
  <c r="J410" i="37"/>
  <c r="I409" i="37"/>
  <c r="H409" i="37"/>
  <c r="J409" i="37"/>
  <c r="I407" i="37"/>
  <c r="H407" i="37"/>
  <c r="J407" i="37"/>
  <c r="I465" i="37"/>
  <c r="H465" i="37"/>
  <c r="J465" i="37"/>
  <c r="I464" i="37"/>
  <c r="H464" i="37"/>
  <c r="J464" i="37"/>
  <c r="I463" i="37"/>
  <c r="H463" i="37"/>
  <c r="J463" i="37"/>
  <c r="I462" i="37"/>
  <c r="H462" i="37"/>
  <c r="J462" i="37"/>
  <c r="I461" i="37"/>
  <c r="H461" i="37"/>
  <c r="J461" i="37"/>
  <c r="I460" i="37"/>
  <c r="H460" i="37"/>
  <c r="J460" i="37"/>
  <c r="I459" i="37"/>
  <c r="H459" i="37"/>
  <c r="J459" i="37"/>
  <c r="I517" i="37"/>
  <c r="H517" i="37"/>
  <c r="J517" i="37"/>
  <c r="I516" i="37"/>
  <c r="H516" i="37"/>
  <c r="J516" i="37"/>
  <c r="I515" i="37"/>
  <c r="H515" i="37"/>
  <c r="J515" i="37"/>
  <c r="I514" i="37"/>
  <c r="H514" i="37"/>
  <c r="J514" i="37"/>
  <c r="I513" i="37"/>
  <c r="H513" i="37"/>
  <c r="J513" i="37"/>
  <c r="I512" i="37"/>
  <c r="H512" i="37"/>
  <c r="J512" i="37"/>
  <c r="I511" i="37"/>
  <c r="H511" i="37"/>
  <c r="J511" i="37"/>
  <c r="U35" i="37"/>
  <c r="T35" i="37"/>
  <c r="V35" i="37"/>
  <c r="U30" i="37"/>
  <c r="T30" i="37"/>
  <c r="V30" i="37"/>
  <c r="I10" i="37"/>
  <c r="H10" i="37"/>
  <c r="J10" i="37"/>
  <c r="I7" i="37"/>
  <c r="H7" i="37"/>
  <c r="J7" i="37"/>
  <c r="I5" i="37"/>
  <c r="H5" i="37"/>
  <c r="J5" i="37"/>
  <c r="U10" i="37"/>
  <c r="V10" i="37"/>
  <c r="T10" i="37"/>
  <c r="U9" i="37"/>
  <c r="T9" i="37"/>
  <c r="V9" i="37"/>
  <c r="U8" i="37"/>
  <c r="T8" i="37"/>
  <c r="V8" i="37"/>
  <c r="U7" i="37"/>
  <c r="T7" i="37"/>
  <c r="V7" i="37"/>
  <c r="U6" i="37"/>
  <c r="V6" i="37"/>
  <c r="T6" i="37"/>
  <c r="U5" i="37"/>
  <c r="T5" i="37"/>
  <c r="U4" i="37"/>
  <c r="T4" i="37"/>
  <c r="V4" i="37"/>
  <c r="U23" i="37"/>
  <c r="T23" i="37"/>
  <c r="V23" i="37"/>
  <c r="U22" i="37"/>
  <c r="T22" i="37"/>
  <c r="V22" i="37"/>
  <c r="U21" i="37"/>
  <c r="T21" i="37"/>
  <c r="V21" i="37"/>
  <c r="U20" i="37"/>
  <c r="T20" i="37"/>
  <c r="V20" i="37"/>
  <c r="U19" i="37"/>
  <c r="T19" i="37"/>
  <c r="V19" i="37"/>
  <c r="U18" i="37"/>
  <c r="T18" i="37"/>
  <c r="V18" i="37"/>
  <c r="U17" i="37"/>
  <c r="V17" i="37"/>
  <c r="T17" i="37"/>
  <c r="I36" i="37"/>
  <c r="H36" i="37"/>
  <c r="J36" i="37"/>
  <c r="I35" i="37"/>
  <c r="H35" i="37"/>
  <c r="J35" i="37"/>
  <c r="I34" i="37"/>
  <c r="H34" i="37"/>
  <c r="J34" i="37"/>
  <c r="I33" i="37"/>
  <c r="H33" i="37"/>
  <c r="J33" i="37"/>
  <c r="I32" i="37"/>
  <c r="H32" i="37"/>
  <c r="J32" i="37"/>
  <c r="I31" i="37"/>
  <c r="H31" i="37"/>
  <c r="J31" i="37"/>
  <c r="I30" i="37"/>
  <c r="H30" i="37"/>
  <c r="J30" i="37"/>
  <c r="I88" i="37"/>
  <c r="H88" i="37"/>
  <c r="J88" i="37"/>
  <c r="I87" i="37"/>
  <c r="H87" i="37"/>
  <c r="J87" i="37"/>
  <c r="I86" i="37"/>
  <c r="H86" i="37"/>
  <c r="J86" i="37"/>
  <c r="I85" i="37"/>
  <c r="H85" i="37"/>
  <c r="J85" i="37"/>
  <c r="I84" i="37"/>
  <c r="H84" i="37"/>
  <c r="J84" i="37"/>
  <c r="I83" i="37"/>
  <c r="H83" i="37"/>
  <c r="J83" i="37"/>
  <c r="I82" i="37"/>
  <c r="H82" i="37"/>
  <c r="J82" i="37"/>
  <c r="U179" i="37"/>
  <c r="T179" i="37"/>
  <c r="V179" i="37"/>
  <c r="U178" i="37"/>
  <c r="T178" i="37"/>
  <c r="V178" i="37"/>
  <c r="U177" i="37"/>
  <c r="T177" i="37"/>
  <c r="V177" i="37"/>
  <c r="U176" i="37"/>
  <c r="T176" i="37"/>
  <c r="V176" i="37"/>
  <c r="U175" i="37"/>
  <c r="T175" i="37"/>
  <c r="V175" i="37"/>
  <c r="U174" i="37"/>
  <c r="T174" i="37"/>
  <c r="V174" i="37"/>
  <c r="U173" i="37"/>
  <c r="T173" i="37"/>
  <c r="V173" i="37"/>
  <c r="I192" i="37"/>
  <c r="H192" i="37"/>
  <c r="J192" i="37"/>
  <c r="I191" i="37"/>
  <c r="H191" i="37"/>
  <c r="J191" i="37"/>
  <c r="I190" i="37"/>
  <c r="H190" i="37"/>
  <c r="J190" i="37"/>
  <c r="I189" i="37"/>
  <c r="H189" i="37"/>
  <c r="J189" i="37"/>
  <c r="I188" i="37"/>
  <c r="H188" i="37"/>
  <c r="J188" i="37"/>
  <c r="I187" i="37"/>
  <c r="H187" i="37"/>
  <c r="J187" i="37"/>
  <c r="I186" i="37"/>
  <c r="H186" i="37"/>
  <c r="J186" i="37"/>
  <c r="U244" i="37"/>
  <c r="T244" i="37"/>
  <c r="V244" i="37"/>
  <c r="U243" i="37"/>
  <c r="T243" i="37"/>
  <c r="V243" i="37"/>
  <c r="U242" i="37"/>
  <c r="T242" i="37"/>
  <c r="V242" i="37"/>
  <c r="U241" i="37"/>
  <c r="T241" i="37"/>
  <c r="V241" i="37"/>
  <c r="U240" i="37"/>
  <c r="T240" i="37"/>
  <c r="V240" i="37"/>
  <c r="U239" i="37"/>
  <c r="T239" i="37"/>
  <c r="V239" i="37"/>
  <c r="U238" i="37"/>
  <c r="T238" i="37"/>
  <c r="V238" i="37"/>
  <c r="U257" i="37"/>
  <c r="T257" i="37"/>
  <c r="V257" i="37"/>
  <c r="U256" i="37"/>
  <c r="T256" i="37"/>
  <c r="V256" i="37"/>
  <c r="U255" i="37"/>
  <c r="T255" i="37"/>
  <c r="V255" i="37"/>
  <c r="U254" i="37"/>
  <c r="T254" i="37"/>
  <c r="V254" i="37"/>
  <c r="U253" i="37"/>
  <c r="T253" i="37"/>
  <c r="V253" i="37"/>
  <c r="U252" i="37"/>
  <c r="T252" i="37"/>
  <c r="V252" i="37"/>
  <c r="U251" i="37"/>
  <c r="T251" i="37"/>
  <c r="V251" i="37"/>
  <c r="I257" i="37"/>
  <c r="H257" i="37"/>
  <c r="J257" i="37"/>
  <c r="I256" i="37"/>
  <c r="H256" i="37"/>
  <c r="J256" i="37"/>
  <c r="I255" i="37"/>
  <c r="H255" i="37"/>
  <c r="J255" i="37"/>
  <c r="I254" i="37"/>
  <c r="H254" i="37"/>
  <c r="J254" i="37"/>
  <c r="I253" i="37"/>
  <c r="H253" i="37"/>
  <c r="J253" i="37"/>
  <c r="I252" i="37"/>
  <c r="H252" i="37"/>
  <c r="J252" i="37"/>
  <c r="I251" i="37"/>
  <c r="H251" i="37"/>
  <c r="J251" i="37"/>
  <c r="U296" i="37"/>
  <c r="T296" i="37"/>
  <c r="V296" i="37"/>
  <c r="U295" i="37"/>
  <c r="T295" i="37"/>
  <c r="V295" i="37"/>
  <c r="U294" i="37"/>
  <c r="T294" i="37"/>
  <c r="V294" i="37"/>
  <c r="U293" i="37"/>
  <c r="T293" i="37"/>
  <c r="V293" i="37"/>
  <c r="U292" i="37"/>
  <c r="T292" i="37"/>
  <c r="V292" i="37"/>
  <c r="U291" i="37"/>
  <c r="T291" i="37"/>
  <c r="V291" i="37"/>
  <c r="U290" i="37"/>
  <c r="T290" i="37"/>
  <c r="V290" i="37"/>
  <c r="I309" i="37"/>
  <c r="H309" i="37"/>
  <c r="J309" i="37"/>
  <c r="I308" i="37"/>
  <c r="H308" i="37"/>
  <c r="J308" i="37"/>
  <c r="I307" i="37"/>
  <c r="H307" i="37"/>
  <c r="J307" i="37"/>
  <c r="I306" i="37"/>
  <c r="H306" i="37"/>
  <c r="J306" i="37"/>
  <c r="I305" i="37"/>
  <c r="H305" i="37"/>
  <c r="J305" i="37"/>
  <c r="I304" i="37"/>
  <c r="H304" i="37"/>
  <c r="J304" i="37"/>
  <c r="I303" i="37"/>
  <c r="H303" i="37"/>
  <c r="J303" i="37"/>
  <c r="U348" i="37"/>
  <c r="T348" i="37"/>
  <c r="V348" i="37"/>
  <c r="U347" i="37"/>
  <c r="T347" i="37"/>
  <c r="V347" i="37"/>
  <c r="U346" i="37"/>
  <c r="T346" i="37"/>
  <c r="V346" i="37"/>
  <c r="U345" i="37"/>
  <c r="T345" i="37"/>
  <c r="V345" i="37"/>
  <c r="U344" i="37"/>
  <c r="T344" i="37"/>
  <c r="V344" i="37"/>
  <c r="U343" i="37"/>
  <c r="T343" i="37"/>
  <c r="V343" i="37"/>
  <c r="U342" i="37"/>
  <c r="T342" i="37"/>
  <c r="V342" i="37"/>
  <c r="I361" i="37"/>
  <c r="H361" i="37"/>
  <c r="J361" i="37"/>
  <c r="I360" i="37"/>
  <c r="H360" i="37"/>
  <c r="J360" i="37"/>
  <c r="I359" i="37"/>
  <c r="H359" i="37"/>
  <c r="J359" i="37"/>
  <c r="I358" i="37"/>
  <c r="H358" i="37"/>
  <c r="J358" i="37"/>
  <c r="I357" i="37"/>
  <c r="H357" i="37"/>
  <c r="J357" i="37"/>
  <c r="I356" i="37"/>
  <c r="H356" i="37"/>
  <c r="J356" i="37"/>
  <c r="I355" i="37"/>
  <c r="H355" i="37"/>
  <c r="J355" i="37"/>
  <c r="U392" i="37"/>
  <c r="T392" i="37"/>
  <c r="V392" i="37"/>
  <c r="U391" i="37"/>
  <c r="T391" i="37"/>
  <c r="V391" i="37"/>
  <c r="U390" i="37"/>
  <c r="T390" i="37"/>
  <c r="V390" i="37"/>
  <c r="I400" i="37"/>
  <c r="H400" i="37"/>
  <c r="J400" i="37"/>
  <c r="I399" i="37"/>
  <c r="H399" i="37"/>
  <c r="J399" i="37"/>
  <c r="I398" i="37"/>
  <c r="H398" i="37"/>
  <c r="J398" i="37"/>
  <c r="I397" i="37"/>
  <c r="H397" i="37"/>
  <c r="J397" i="37"/>
  <c r="I396" i="37"/>
  <c r="H396" i="37"/>
  <c r="J396" i="37"/>
  <c r="I395" i="37"/>
  <c r="H395" i="37"/>
  <c r="J395" i="37"/>
  <c r="I394" i="37"/>
  <c r="H394" i="37"/>
  <c r="J394" i="37"/>
  <c r="U446" i="37"/>
  <c r="T446" i="37"/>
  <c r="V446" i="37"/>
  <c r="U445" i="37"/>
  <c r="T445" i="37"/>
  <c r="V445" i="37"/>
  <c r="U444" i="37"/>
  <c r="T444" i="37"/>
  <c r="V444" i="37"/>
  <c r="U455" i="37"/>
  <c r="T455" i="37"/>
  <c r="V455" i="37"/>
  <c r="U454" i="37"/>
  <c r="T454" i="37"/>
  <c r="V454" i="37"/>
  <c r="U453" i="37"/>
  <c r="T453" i="37"/>
  <c r="V453" i="37"/>
  <c r="I452" i="37"/>
  <c r="H452" i="37"/>
  <c r="J452" i="37"/>
  <c r="I451" i="37"/>
  <c r="H451" i="37"/>
  <c r="J451" i="37"/>
  <c r="I450" i="37"/>
  <c r="H450" i="37"/>
  <c r="J450" i="37"/>
  <c r="I449" i="37"/>
  <c r="H449" i="37"/>
  <c r="J449" i="37"/>
  <c r="I448" i="37"/>
  <c r="H448" i="37"/>
  <c r="J448" i="37"/>
  <c r="I447" i="37"/>
  <c r="H447" i="37"/>
  <c r="J447" i="37"/>
  <c r="I446" i="37"/>
  <c r="H446" i="37"/>
  <c r="J446" i="37"/>
  <c r="I504" i="37"/>
  <c r="H504" i="37"/>
  <c r="J504" i="37"/>
  <c r="I503" i="37"/>
  <c r="H503" i="37"/>
  <c r="J503" i="37"/>
  <c r="I502" i="37"/>
  <c r="H502" i="37"/>
  <c r="J502" i="37"/>
  <c r="I501" i="37"/>
  <c r="H501" i="37"/>
  <c r="J501" i="37"/>
  <c r="I500" i="37"/>
  <c r="H500" i="37"/>
  <c r="J500" i="37"/>
  <c r="I499" i="37"/>
  <c r="H499" i="37"/>
  <c r="J499" i="37"/>
  <c r="I498" i="37"/>
  <c r="H498" i="37"/>
  <c r="J498" i="37"/>
  <c r="U36" i="37"/>
  <c r="T36" i="37"/>
  <c r="V36" i="37"/>
  <c r="U32" i="37"/>
  <c r="T32" i="37"/>
  <c r="V32" i="37"/>
  <c r="I9" i="37"/>
  <c r="H9" i="37"/>
  <c r="J9" i="37"/>
  <c r="I6" i="37"/>
  <c r="H6" i="37"/>
  <c r="J6" i="37"/>
  <c r="I21" i="37"/>
  <c r="H21" i="37"/>
  <c r="J21" i="37"/>
  <c r="U61" i="37"/>
  <c r="T61" i="37"/>
  <c r="V61" i="37"/>
  <c r="U59" i="37"/>
  <c r="T59" i="37"/>
  <c r="V59" i="37"/>
  <c r="U58" i="37"/>
  <c r="T58" i="37"/>
  <c r="V58" i="37"/>
  <c r="U56" i="37"/>
  <c r="V56" i="37"/>
  <c r="T56" i="37"/>
  <c r="U75" i="37"/>
  <c r="T75" i="37"/>
  <c r="V75" i="37"/>
  <c r="U74" i="37"/>
  <c r="T74" i="37"/>
  <c r="V74" i="37"/>
  <c r="U73" i="37"/>
  <c r="V73" i="37"/>
  <c r="T73" i="37"/>
  <c r="U72" i="37"/>
  <c r="T72" i="37"/>
  <c r="V72" i="37"/>
  <c r="U71" i="37"/>
  <c r="T71" i="37"/>
  <c r="V71" i="37"/>
  <c r="U70" i="37"/>
  <c r="T70" i="37"/>
  <c r="V70" i="37"/>
  <c r="U69" i="37"/>
  <c r="V69" i="37"/>
  <c r="T69" i="37"/>
  <c r="I75" i="37"/>
  <c r="H75" i="37"/>
  <c r="J75" i="37"/>
  <c r="I74" i="37"/>
  <c r="H74" i="37"/>
  <c r="J74" i="37"/>
  <c r="I73" i="37"/>
  <c r="H73" i="37"/>
  <c r="J73" i="37"/>
  <c r="I72" i="37"/>
  <c r="H72" i="37"/>
  <c r="J72" i="37"/>
  <c r="I71" i="37"/>
  <c r="H71" i="37"/>
  <c r="J71" i="37"/>
  <c r="I70" i="37"/>
  <c r="H70" i="37"/>
  <c r="J70" i="37"/>
  <c r="I69" i="37"/>
  <c r="H69" i="37"/>
  <c r="J69" i="37"/>
  <c r="U127" i="37"/>
  <c r="T127" i="37"/>
  <c r="V127" i="37"/>
  <c r="U126" i="37"/>
  <c r="T126" i="37"/>
  <c r="V126" i="37"/>
  <c r="U125" i="37"/>
  <c r="T125" i="37"/>
  <c r="V125" i="37"/>
  <c r="U124" i="37"/>
  <c r="T124" i="37"/>
  <c r="V124" i="37"/>
  <c r="U123" i="37"/>
  <c r="T123" i="37"/>
  <c r="V123" i="37"/>
  <c r="U122" i="37"/>
  <c r="T122" i="37"/>
  <c r="V122" i="37"/>
  <c r="U121" i="37"/>
  <c r="T121" i="37"/>
  <c r="V121" i="37"/>
  <c r="I140" i="37"/>
  <c r="H140" i="37"/>
  <c r="J140" i="37"/>
  <c r="I139" i="37"/>
  <c r="H139" i="37"/>
  <c r="J139" i="37"/>
  <c r="I138" i="37"/>
  <c r="H138" i="37"/>
  <c r="J138" i="37"/>
  <c r="I137" i="37"/>
  <c r="H137" i="37"/>
  <c r="J137" i="37"/>
  <c r="I136" i="37"/>
  <c r="H136" i="37"/>
  <c r="J136" i="37"/>
  <c r="I135" i="37"/>
  <c r="H135" i="37"/>
  <c r="J135" i="37"/>
  <c r="U166" i="37"/>
  <c r="T166" i="37"/>
  <c r="V166" i="37"/>
  <c r="U165" i="37"/>
  <c r="T165" i="37"/>
  <c r="V165" i="37"/>
  <c r="U164" i="37"/>
  <c r="T164" i="37"/>
  <c r="V164" i="37"/>
  <c r="U163" i="37"/>
  <c r="T163" i="37"/>
  <c r="V163" i="37"/>
  <c r="U162" i="37"/>
  <c r="T162" i="37"/>
  <c r="V162" i="37"/>
  <c r="U161" i="37"/>
  <c r="T161" i="37"/>
  <c r="V161" i="37"/>
  <c r="U160" i="37"/>
  <c r="T160" i="37"/>
  <c r="V160" i="37"/>
  <c r="I179" i="37"/>
  <c r="H179" i="37"/>
  <c r="J179" i="37"/>
  <c r="I178" i="37"/>
  <c r="H178" i="37"/>
  <c r="J178" i="37"/>
  <c r="I177" i="37"/>
  <c r="H177" i="37"/>
  <c r="J177" i="37"/>
  <c r="I176" i="37"/>
  <c r="H176" i="37"/>
  <c r="J176" i="37"/>
  <c r="I175" i="37"/>
  <c r="H175" i="37"/>
  <c r="J175" i="37"/>
  <c r="I174" i="37"/>
  <c r="H174" i="37"/>
  <c r="J174" i="37"/>
  <c r="I173" i="37"/>
  <c r="H173" i="37"/>
  <c r="J173" i="37"/>
  <c r="U218" i="37"/>
  <c r="T218" i="37"/>
  <c r="V218" i="37"/>
  <c r="U217" i="37"/>
  <c r="T217" i="37"/>
  <c r="V217" i="37"/>
  <c r="U216" i="37"/>
  <c r="T216" i="37"/>
  <c r="V216" i="37"/>
  <c r="U215" i="37"/>
  <c r="T215" i="37"/>
  <c r="V215" i="37"/>
  <c r="U214" i="37"/>
  <c r="T214" i="37"/>
  <c r="V214" i="37"/>
  <c r="U213" i="37"/>
  <c r="T213" i="37"/>
  <c r="V213" i="37"/>
  <c r="U212" i="37"/>
  <c r="T212" i="37"/>
  <c r="V212" i="37"/>
  <c r="I231" i="37"/>
  <c r="H231" i="37"/>
  <c r="J231" i="37"/>
  <c r="I230" i="37"/>
  <c r="H230" i="37"/>
  <c r="J230" i="37"/>
  <c r="I229" i="37"/>
  <c r="H229" i="37"/>
  <c r="J229" i="37"/>
  <c r="I228" i="37"/>
  <c r="H228" i="37"/>
  <c r="J228" i="37"/>
  <c r="I227" i="37"/>
  <c r="H227" i="37"/>
  <c r="J227" i="37"/>
  <c r="I226" i="37"/>
  <c r="H226" i="37"/>
  <c r="J226" i="37"/>
  <c r="I225" i="37"/>
  <c r="H225" i="37"/>
  <c r="J225" i="37"/>
  <c r="U231" i="37"/>
  <c r="T231" i="37"/>
  <c r="V231" i="37"/>
  <c r="U230" i="37"/>
  <c r="T230" i="37"/>
  <c r="V230" i="37"/>
  <c r="U229" i="37"/>
  <c r="T229" i="37"/>
  <c r="V229" i="37"/>
  <c r="U228" i="37"/>
  <c r="T228" i="37"/>
  <c r="V228" i="37"/>
  <c r="U227" i="37"/>
  <c r="T227" i="37"/>
  <c r="V227" i="37"/>
  <c r="U226" i="37"/>
  <c r="T226" i="37"/>
  <c r="V226" i="37"/>
  <c r="U225" i="37"/>
  <c r="T225" i="37"/>
  <c r="V225" i="37"/>
  <c r="I244" i="37"/>
  <c r="H244" i="37"/>
  <c r="J244" i="37"/>
  <c r="I243" i="37"/>
  <c r="H243" i="37"/>
  <c r="J243" i="37"/>
  <c r="I242" i="37"/>
  <c r="H242" i="37"/>
  <c r="J242" i="37"/>
  <c r="I241" i="37"/>
  <c r="H241" i="37"/>
  <c r="J241" i="37"/>
  <c r="I240" i="37"/>
  <c r="H240" i="37"/>
  <c r="J240" i="37"/>
  <c r="I239" i="37"/>
  <c r="H239" i="37"/>
  <c r="J239" i="37"/>
  <c r="I238" i="37"/>
  <c r="H238" i="37"/>
  <c r="J238" i="37"/>
  <c r="U283" i="37"/>
  <c r="T283" i="37"/>
  <c r="V283" i="37"/>
  <c r="U282" i="37"/>
  <c r="T282" i="37"/>
  <c r="V282" i="37"/>
  <c r="U281" i="37"/>
  <c r="T281" i="37"/>
  <c r="V281" i="37"/>
  <c r="U280" i="37"/>
  <c r="T280" i="37"/>
  <c r="V280" i="37"/>
  <c r="U279" i="37"/>
  <c r="T279" i="37"/>
  <c r="V279" i="37"/>
  <c r="U278" i="37"/>
  <c r="T278" i="37"/>
  <c r="V278" i="37"/>
  <c r="U277" i="37"/>
  <c r="T277" i="37"/>
  <c r="V277" i="37"/>
  <c r="I296" i="37"/>
  <c r="H296" i="37"/>
  <c r="J296" i="37"/>
  <c r="I295" i="37"/>
  <c r="H295" i="37"/>
  <c r="J295" i="37"/>
  <c r="I294" i="37"/>
  <c r="H294" i="37"/>
  <c r="J294" i="37"/>
  <c r="I293" i="37"/>
  <c r="H293" i="37"/>
  <c r="J293" i="37"/>
  <c r="I292" i="37"/>
  <c r="H292" i="37"/>
  <c r="J292" i="37"/>
  <c r="I291" i="37"/>
  <c r="H291" i="37"/>
  <c r="J291" i="37"/>
  <c r="I290" i="37"/>
  <c r="H290" i="37"/>
  <c r="J290" i="37"/>
  <c r="U335" i="37"/>
  <c r="T335" i="37"/>
  <c r="V335" i="37"/>
  <c r="U334" i="37"/>
  <c r="T334" i="37"/>
  <c r="V334" i="37"/>
  <c r="U333" i="37"/>
  <c r="T333" i="37"/>
  <c r="V333" i="37"/>
  <c r="U332" i="37"/>
  <c r="T332" i="37"/>
  <c r="V332" i="37"/>
  <c r="U331" i="37"/>
  <c r="T331" i="37"/>
  <c r="V331" i="37"/>
  <c r="U330" i="37"/>
  <c r="T330" i="37"/>
  <c r="V330" i="37"/>
  <c r="U329" i="37"/>
  <c r="T329" i="37"/>
  <c r="V329" i="37"/>
  <c r="I348" i="37"/>
  <c r="H348" i="37"/>
  <c r="J348" i="37"/>
  <c r="I347" i="37"/>
  <c r="H347" i="37"/>
  <c r="J347" i="37"/>
  <c r="I346" i="37"/>
  <c r="H346" i="37"/>
  <c r="J346" i="37"/>
  <c r="I345" i="37"/>
  <c r="H345" i="37"/>
  <c r="J345" i="37"/>
  <c r="I344" i="37"/>
  <c r="H344" i="37"/>
  <c r="J344" i="37"/>
  <c r="I343" i="37"/>
  <c r="H343" i="37"/>
  <c r="J343" i="37"/>
  <c r="I342" i="37"/>
  <c r="H342" i="37"/>
  <c r="J342" i="37"/>
  <c r="U383" i="37"/>
  <c r="T383" i="37"/>
  <c r="V383" i="37"/>
  <c r="U382" i="37"/>
  <c r="T382" i="37"/>
  <c r="V382" i="37"/>
  <c r="U381" i="37"/>
  <c r="T381" i="37"/>
  <c r="V381" i="37"/>
  <c r="U428" i="37"/>
  <c r="T428" i="37"/>
  <c r="V428" i="37"/>
  <c r="U427" i="37"/>
  <c r="T427" i="37"/>
  <c r="V427" i="37"/>
  <c r="U426" i="37"/>
  <c r="T426" i="37"/>
  <c r="V426" i="37"/>
  <c r="U437" i="37"/>
  <c r="T437" i="37"/>
  <c r="V437" i="37"/>
  <c r="U436" i="37"/>
  <c r="T436" i="37"/>
  <c r="V436" i="37"/>
  <c r="U435" i="37"/>
  <c r="T435" i="37"/>
  <c r="V435" i="37"/>
  <c r="I439" i="37"/>
  <c r="H439" i="37"/>
  <c r="J439" i="37"/>
  <c r="I438" i="37"/>
  <c r="H438" i="37"/>
  <c r="J438" i="37"/>
  <c r="I437" i="37"/>
  <c r="H437" i="37"/>
  <c r="J437" i="37"/>
  <c r="I436" i="37"/>
  <c r="H436" i="37"/>
  <c r="J436" i="37"/>
  <c r="I435" i="37"/>
  <c r="H435" i="37"/>
  <c r="J435" i="37"/>
  <c r="I434" i="37"/>
  <c r="H434" i="37"/>
  <c r="J434" i="37"/>
  <c r="I433" i="37"/>
  <c r="H433" i="37"/>
  <c r="J433" i="37"/>
  <c r="I491" i="37"/>
  <c r="H491" i="37"/>
  <c r="J491" i="37"/>
  <c r="I490" i="37"/>
  <c r="H490" i="37"/>
  <c r="J490" i="37"/>
  <c r="I489" i="37"/>
  <c r="H489" i="37"/>
  <c r="J489" i="37"/>
  <c r="I488" i="37"/>
  <c r="H488" i="37"/>
  <c r="J488" i="37"/>
  <c r="I487" i="37"/>
  <c r="H487" i="37"/>
  <c r="J487" i="37"/>
  <c r="I486" i="37"/>
  <c r="H486" i="37"/>
  <c r="J486" i="37"/>
  <c r="I485" i="37"/>
  <c r="H485" i="37"/>
  <c r="J485" i="37"/>
  <c r="I8" i="37"/>
  <c r="H8" i="37"/>
  <c r="J8" i="37"/>
  <c r="I23" i="37"/>
  <c r="H23" i="37"/>
  <c r="J23" i="37"/>
  <c r="I22" i="37"/>
  <c r="H22" i="37"/>
  <c r="J22" i="37"/>
  <c r="I20" i="37"/>
  <c r="H20" i="37"/>
  <c r="J20" i="37"/>
  <c r="I19" i="37"/>
  <c r="H19" i="37"/>
  <c r="J19" i="37"/>
  <c r="I17" i="37"/>
  <c r="H17" i="37"/>
  <c r="J17" i="37"/>
  <c r="U62" i="37"/>
  <c r="T62" i="37"/>
  <c r="V62" i="37"/>
  <c r="U60" i="37"/>
  <c r="V60" i="37"/>
  <c r="T60" i="37"/>
  <c r="U57" i="37"/>
  <c r="T57" i="37"/>
  <c r="V57" i="37"/>
  <c r="I62" i="37"/>
  <c r="H62" i="37"/>
  <c r="J62" i="37"/>
  <c r="I61" i="37"/>
  <c r="H61" i="37"/>
  <c r="J61" i="37"/>
  <c r="I60" i="37"/>
  <c r="H60" i="37"/>
  <c r="J60" i="37"/>
  <c r="I59" i="37"/>
  <c r="J59" i="37"/>
  <c r="H59" i="37"/>
  <c r="I58" i="37"/>
  <c r="H58" i="37"/>
  <c r="J58" i="37"/>
  <c r="I57" i="37"/>
  <c r="H57" i="37"/>
  <c r="J57" i="37"/>
  <c r="I56" i="37"/>
  <c r="H56" i="37"/>
  <c r="J56" i="37"/>
  <c r="U114" i="37"/>
  <c r="T114" i="37"/>
  <c r="V114" i="37"/>
  <c r="U113" i="37"/>
  <c r="T113" i="37"/>
  <c r="V113" i="37"/>
  <c r="U112" i="37"/>
  <c r="T112" i="37"/>
  <c r="V112" i="37"/>
  <c r="U111" i="37"/>
  <c r="T111" i="37"/>
  <c r="V111" i="37"/>
  <c r="U110" i="37"/>
  <c r="T110" i="37"/>
  <c r="V110" i="37"/>
  <c r="U109" i="37"/>
  <c r="T109" i="37"/>
  <c r="V109" i="37"/>
  <c r="U108" i="37"/>
  <c r="T108" i="37"/>
  <c r="V108" i="37"/>
  <c r="I127" i="37"/>
  <c r="H127" i="37"/>
  <c r="J127" i="37"/>
  <c r="I126" i="37"/>
  <c r="H126" i="37"/>
  <c r="J126" i="37"/>
  <c r="I125" i="37"/>
  <c r="H125" i="37"/>
  <c r="J125" i="37"/>
  <c r="I124" i="37"/>
  <c r="H124" i="37"/>
  <c r="J124" i="37"/>
  <c r="I123" i="37"/>
  <c r="H123" i="37"/>
  <c r="J123" i="37"/>
  <c r="I122" i="37"/>
  <c r="H122" i="37"/>
  <c r="J122" i="37"/>
  <c r="I121" i="37"/>
  <c r="H121" i="37"/>
  <c r="J121" i="37"/>
  <c r="I166" i="37"/>
  <c r="H166" i="37"/>
  <c r="J166" i="37"/>
  <c r="I165" i="37"/>
  <c r="H165" i="37"/>
  <c r="J165" i="37"/>
  <c r="I164" i="37"/>
  <c r="H164" i="37"/>
  <c r="J164" i="37"/>
  <c r="I163" i="37"/>
  <c r="H163" i="37"/>
  <c r="J163" i="37"/>
  <c r="I162" i="37"/>
  <c r="H162" i="37"/>
  <c r="J162" i="37"/>
  <c r="I161" i="37"/>
  <c r="H161" i="37"/>
  <c r="J161" i="37"/>
  <c r="I160" i="37"/>
  <c r="H160" i="37"/>
  <c r="J160" i="37"/>
  <c r="U205" i="37"/>
  <c r="T205" i="37"/>
  <c r="V205" i="37"/>
  <c r="U204" i="37"/>
  <c r="T204" i="37"/>
  <c r="V204" i="37"/>
  <c r="U203" i="37"/>
  <c r="T203" i="37"/>
  <c r="V203" i="37"/>
  <c r="U202" i="37"/>
  <c r="T202" i="37"/>
  <c r="V202" i="37"/>
  <c r="U201" i="37"/>
  <c r="T201" i="37"/>
  <c r="V201" i="37"/>
  <c r="U200" i="37"/>
  <c r="T200" i="37"/>
  <c r="V200" i="37"/>
  <c r="U199" i="37"/>
  <c r="T199" i="37"/>
  <c r="V199" i="37"/>
  <c r="I218" i="37"/>
  <c r="H218" i="37"/>
  <c r="J218" i="37"/>
  <c r="I217" i="37"/>
  <c r="H217" i="37"/>
  <c r="J217" i="37"/>
  <c r="I216" i="37"/>
  <c r="H216" i="37"/>
  <c r="J216" i="37"/>
  <c r="I215" i="37"/>
  <c r="H215" i="37"/>
  <c r="J215" i="37"/>
  <c r="I214" i="37"/>
  <c r="H214" i="37"/>
  <c r="J214" i="37"/>
  <c r="I213" i="37"/>
  <c r="H213" i="37"/>
  <c r="J213" i="37"/>
  <c r="I212" i="37"/>
  <c r="H212" i="37"/>
  <c r="J212" i="37"/>
  <c r="U270" i="37"/>
  <c r="T270" i="37"/>
  <c r="V270" i="37"/>
  <c r="U269" i="37"/>
  <c r="T269" i="37"/>
  <c r="V269" i="37"/>
  <c r="U268" i="37"/>
  <c r="T268" i="37"/>
  <c r="V268" i="37"/>
  <c r="U267" i="37"/>
  <c r="T267" i="37"/>
  <c r="V267" i="37"/>
  <c r="U266" i="37"/>
  <c r="T266" i="37"/>
  <c r="V266" i="37"/>
  <c r="U265" i="37"/>
  <c r="T265" i="37"/>
  <c r="V265" i="37"/>
  <c r="U264" i="37"/>
  <c r="T264" i="37"/>
  <c r="V264" i="37"/>
  <c r="I283" i="37"/>
  <c r="H283" i="37"/>
  <c r="J283" i="37"/>
  <c r="I282" i="37"/>
  <c r="H282" i="37"/>
  <c r="J282" i="37"/>
  <c r="I281" i="37"/>
  <c r="H281" i="37"/>
  <c r="J281" i="37"/>
  <c r="I280" i="37"/>
  <c r="H280" i="37"/>
  <c r="J280" i="37"/>
  <c r="I279" i="37"/>
  <c r="H279" i="37"/>
  <c r="J279" i="37"/>
  <c r="I278" i="37"/>
  <c r="H278" i="37"/>
  <c r="J278" i="37"/>
  <c r="I277" i="37"/>
  <c r="H277" i="37"/>
  <c r="J277" i="37"/>
  <c r="U309" i="37"/>
  <c r="T309" i="37"/>
  <c r="V309" i="37"/>
  <c r="U308" i="37"/>
  <c r="T308" i="37"/>
  <c r="V308" i="37"/>
  <c r="U307" i="37"/>
  <c r="T307" i="37"/>
  <c r="V307" i="37"/>
  <c r="U306" i="37"/>
  <c r="T306" i="37"/>
  <c r="V306" i="37"/>
  <c r="U305" i="37"/>
  <c r="T305" i="37"/>
  <c r="V305" i="37"/>
  <c r="U304" i="37"/>
  <c r="T304" i="37"/>
  <c r="V304" i="37"/>
  <c r="U303" i="37"/>
  <c r="T303" i="37"/>
  <c r="V303" i="37"/>
  <c r="U322" i="37"/>
  <c r="T322" i="37"/>
  <c r="V322" i="37"/>
  <c r="U321" i="37"/>
  <c r="T321" i="37"/>
  <c r="V321" i="37"/>
  <c r="U320" i="37"/>
  <c r="T320" i="37"/>
  <c r="V320" i="37"/>
  <c r="U319" i="37"/>
  <c r="T319" i="37"/>
  <c r="V319" i="37"/>
  <c r="U318" i="37"/>
  <c r="T318" i="37"/>
  <c r="V318" i="37"/>
  <c r="U317" i="37"/>
  <c r="T317" i="37"/>
  <c r="V317" i="37"/>
  <c r="U316" i="37"/>
  <c r="T316" i="37"/>
  <c r="V316" i="37"/>
  <c r="I335" i="37"/>
  <c r="H335" i="37"/>
  <c r="J335" i="37"/>
  <c r="I334" i="37"/>
  <c r="H334" i="37"/>
  <c r="J334" i="37"/>
  <c r="I333" i="37"/>
  <c r="H333" i="37"/>
  <c r="J333" i="37"/>
  <c r="I332" i="37"/>
  <c r="H332" i="37"/>
  <c r="J332" i="37"/>
  <c r="I331" i="37"/>
  <c r="H331" i="37"/>
  <c r="J331" i="37"/>
  <c r="I330" i="37"/>
  <c r="H330" i="37"/>
  <c r="J330" i="37"/>
  <c r="I329" i="37"/>
  <c r="H329" i="37"/>
  <c r="J329" i="37"/>
  <c r="U374" i="37"/>
  <c r="T374" i="37"/>
  <c r="V374" i="37"/>
  <c r="U373" i="37"/>
  <c r="T373" i="37"/>
  <c r="V373" i="37"/>
  <c r="U372" i="37"/>
  <c r="T372" i="37"/>
  <c r="V372" i="37"/>
  <c r="U371" i="37"/>
  <c r="T371" i="37"/>
  <c r="V371" i="37"/>
  <c r="U370" i="37"/>
  <c r="T370" i="37"/>
  <c r="V370" i="37"/>
  <c r="U369" i="37"/>
  <c r="T369" i="37"/>
  <c r="V369" i="37"/>
  <c r="U368" i="37"/>
  <c r="T368" i="37"/>
  <c r="V368" i="37"/>
  <c r="I387" i="37"/>
  <c r="H387" i="37"/>
  <c r="J387" i="37"/>
  <c r="I386" i="37"/>
  <c r="H386" i="37"/>
  <c r="J386" i="37"/>
  <c r="I385" i="37"/>
  <c r="H385" i="37"/>
  <c r="J385" i="37"/>
  <c r="I384" i="37"/>
  <c r="H384" i="37"/>
  <c r="J384" i="37"/>
  <c r="I383" i="37"/>
  <c r="H383" i="37"/>
  <c r="J383" i="37"/>
  <c r="I382" i="37"/>
  <c r="H382" i="37"/>
  <c r="J382" i="37"/>
  <c r="I381" i="37"/>
  <c r="H381" i="37"/>
  <c r="J381" i="37"/>
  <c r="U419" i="37"/>
  <c r="T419" i="37"/>
  <c r="V419" i="37"/>
  <c r="U418" i="37"/>
  <c r="T418" i="37"/>
  <c r="V418" i="37"/>
  <c r="U417" i="37"/>
  <c r="T417" i="37"/>
  <c r="V417" i="37"/>
  <c r="I426" i="37"/>
  <c r="H426" i="37"/>
  <c r="J426" i="37"/>
  <c r="I425" i="37"/>
  <c r="H425" i="37"/>
  <c r="J425" i="37"/>
  <c r="I424" i="37"/>
  <c r="H424" i="37"/>
  <c r="J424" i="37"/>
  <c r="I423" i="37"/>
  <c r="H423" i="37"/>
  <c r="J423" i="37"/>
  <c r="I422" i="37"/>
  <c r="H422" i="37"/>
  <c r="J422" i="37"/>
  <c r="I421" i="37"/>
  <c r="H421" i="37"/>
  <c r="J421" i="37"/>
  <c r="I420" i="37"/>
  <c r="H420" i="37"/>
  <c r="J420" i="37"/>
  <c r="U464" i="37"/>
  <c r="T464" i="37"/>
  <c r="V464" i="37"/>
  <c r="U463" i="37"/>
  <c r="T463" i="37"/>
  <c r="V463" i="37"/>
  <c r="U462" i="37"/>
  <c r="T462" i="37"/>
  <c r="V462" i="37"/>
  <c r="I478" i="37"/>
  <c r="H478" i="37"/>
  <c r="J478" i="37"/>
  <c r="I477" i="37"/>
  <c r="H477" i="37"/>
  <c r="J477" i="37"/>
  <c r="I476" i="37"/>
  <c r="H476" i="37"/>
  <c r="J476" i="37"/>
  <c r="I475" i="37"/>
  <c r="H475" i="37"/>
  <c r="J475" i="37"/>
  <c r="I474" i="37"/>
  <c r="H474" i="37"/>
  <c r="J474" i="37"/>
  <c r="I473" i="37"/>
  <c r="H473" i="37"/>
  <c r="J473" i="37"/>
  <c r="I472" i="37"/>
  <c r="H472" i="37"/>
  <c r="J472" i="37"/>
  <c r="I18" i="37"/>
  <c r="J18" i="37"/>
  <c r="I4" i="37"/>
  <c r="J4" i="37"/>
  <c r="I408" i="37"/>
  <c r="J408" i="37"/>
  <c r="W22" i="49"/>
  <c r="W20" i="49"/>
  <c r="W18" i="49"/>
  <c r="K23" i="49"/>
  <c r="K22" i="49"/>
  <c r="K21" i="49"/>
  <c r="K20" i="49"/>
  <c r="K19" i="49"/>
  <c r="K18" i="49"/>
  <c r="K17" i="49"/>
  <c r="K36" i="49"/>
  <c r="K35" i="49"/>
  <c r="K34" i="49"/>
  <c r="K33" i="49"/>
  <c r="K32" i="49"/>
  <c r="K31" i="49"/>
  <c r="K30" i="49"/>
  <c r="W36" i="49"/>
  <c r="W35" i="49"/>
  <c r="W34" i="49"/>
  <c r="W33" i="49"/>
  <c r="W32" i="49"/>
  <c r="W31" i="49"/>
  <c r="W30" i="49"/>
  <c r="W49" i="49"/>
  <c r="W48" i="49"/>
  <c r="W47" i="49"/>
  <c r="W46" i="49"/>
  <c r="W45" i="49"/>
  <c r="W44" i="49"/>
  <c r="W43" i="49"/>
  <c r="K49" i="49"/>
  <c r="K48" i="49"/>
  <c r="K47" i="49"/>
  <c r="K46" i="49"/>
  <c r="K45" i="49"/>
  <c r="K44" i="49"/>
  <c r="K43" i="49"/>
  <c r="K62" i="49"/>
  <c r="K61" i="49"/>
  <c r="K60" i="49"/>
  <c r="K59" i="49"/>
  <c r="K58" i="49"/>
  <c r="K57" i="49"/>
  <c r="K56" i="49"/>
  <c r="W62" i="49"/>
  <c r="W61" i="49"/>
  <c r="W60" i="49"/>
  <c r="W59" i="49"/>
  <c r="W58" i="49"/>
  <c r="W57" i="49"/>
  <c r="W56" i="49"/>
  <c r="W75" i="49"/>
  <c r="W74" i="49"/>
  <c r="W73" i="49"/>
  <c r="W72" i="49"/>
  <c r="W71" i="49"/>
  <c r="W70" i="49"/>
  <c r="W69" i="49"/>
  <c r="K75" i="49"/>
  <c r="K74" i="49"/>
  <c r="K73" i="49"/>
  <c r="K72" i="49"/>
  <c r="K71" i="49"/>
  <c r="K70" i="49"/>
  <c r="K69" i="49"/>
  <c r="K88" i="49"/>
  <c r="K87" i="49"/>
  <c r="K86" i="49"/>
  <c r="K85" i="49"/>
  <c r="K84" i="49"/>
  <c r="K83" i="49"/>
  <c r="K82" i="49"/>
  <c r="W88" i="49"/>
  <c r="W87" i="49"/>
  <c r="W86" i="49"/>
  <c r="W85" i="49"/>
  <c r="W84" i="49"/>
  <c r="W83" i="49"/>
  <c r="W82" i="49"/>
  <c r="W101" i="49"/>
  <c r="W100" i="49"/>
  <c r="W99" i="49"/>
  <c r="W98" i="49"/>
  <c r="W97" i="49"/>
  <c r="W96" i="49"/>
  <c r="W95" i="49"/>
  <c r="K101" i="49"/>
  <c r="K100" i="49"/>
  <c r="K99" i="49"/>
  <c r="K98" i="49"/>
  <c r="K97" i="49"/>
  <c r="K96" i="49"/>
  <c r="K95" i="49"/>
  <c r="K114" i="49"/>
  <c r="K113" i="49"/>
  <c r="K112" i="49"/>
  <c r="K111" i="49"/>
  <c r="K110" i="49"/>
  <c r="K109" i="49"/>
  <c r="K108" i="49"/>
  <c r="W114" i="49"/>
  <c r="W113" i="49"/>
  <c r="W112" i="49"/>
  <c r="W111" i="49"/>
  <c r="W110" i="49"/>
  <c r="W109" i="49"/>
  <c r="W108" i="49"/>
  <c r="K127" i="49"/>
  <c r="K126" i="49"/>
  <c r="K125" i="49"/>
  <c r="K124" i="49"/>
  <c r="K123" i="49"/>
  <c r="K122" i="49"/>
  <c r="K121" i="49"/>
  <c r="W127" i="49"/>
  <c r="W126" i="49"/>
  <c r="W125" i="49"/>
  <c r="W124" i="49"/>
  <c r="W123" i="49"/>
  <c r="W122" i="49"/>
  <c r="W121" i="49"/>
  <c r="K140" i="49"/>
  <c r="K139" i="49"/>
  <c r="K138" i="49"/>
  <c r="K137" i="49"/>
  <c r="K136" i="49"/>
  <c r="K135" i="49"/>
  <c r="W140" i="49"/>
  <c r="W139" i="49"/>
  <c r="W138" i="49"/>
  <c r="W137" i="49"/>
  <c r="W136" i="49"/>
  <c r="W135" i="49"/>
  <c r="W134" i="49"/>
  <c r="W153" i="49"/>
  <c r="W152" i="49"/>
  <c r="W151" i="49"/>
  <c r="W150" i="49"/>
  <c r="W149" i="49"/>
  <c r="W148" i="49"/>
  <c r="W147" i="49"/>
  <c r="K153" i="49"/>
  <c r="K152" i="49"/>
  <c r="K151" i="49"/>
  <c r="K150" i="49"/>
  <c r="K149" i="49"/>
  <c r="K148" i="49"/>
  <c r="K147" i="49"/>
  <c r="K166" i="49"/>
  <c r="K165" i="49"/>
  <c r="K164" i="49"/>
  <c r="K163" i="49"/>
  <c r="K162" i="49"/>
  <c r="K161" i="49"/>
  <c r="K160" i="49"/>
  <c r="W166" i="49"/>
  <c r="W165" i="49"/>
  <c r="W164" i="49"/>
  <c r="W163" i="49"/>
  <c r="W162" i="49"/>
  <c r="W161" i="49"/>
  <c r="W160" i="49"/>
  <c r="K179" i="49"/>
  <c r="K178" i="49"/>
  <c r="K177" i="49"/>
  <c r="K176" i="49"/>
  <c r="K175" i="49"/>
  <c r="K174" i="49"/>
  <c r="K173" i="49"/>
  <c r="W179" i="49"/>
  <c r="W178" i="49"/>
  <c r="W177" i="49"/>
  <c r="W176" i="49"/>
  <c r="W175" i="49"/>
  <c r="W174" i="49"/>
  <c r="W173" i="49"/>
  <c r="K192" i="49"/>
  <c r="K191" i="49"/>
  <c r="K190" i="49"/>
  <c r="K189" i="49"/>
  <c r="K188" i="49"/>
  <c r="K187" i="49"/>
  <c r="K186" i="49"/>
  <c r="W192" i="49"/>
  <c r="W191" i="49"/>
  <c r="W190" i="49"/>
  <c r="W189" i="49"/>
  <c r="W188" i="49"/>
  <c r="W187" i="49"/>
  <c r="W186" i="49"/>
  <c r="K205" i="49"/>
  <c r="K204" i="49"/>
  <c r="K203" i="49"/>
  <c r="K202" i="49"/>
  <c r="K201" i="49"/>
  <c r="K200" i="49"/>
  <c r="K199" i="49"/>
  <c r="W205" i="49"/>
  <c r="W204" i="49"/>
  <c r="W203" i="49"/>
  <c r="W202" i="49"/>
  <c r="W201" i="49"/>
  <c r="W200" i="49"/>
  <c r="W199" i="49"/>
  <c r="K218" i="49"/>
  <c r="K217" i="49"/>
  <c r="K216" i="49"/>
  <c r="K215" i="49"/>
  <c r="K214" i="49"/>
  <c r="K213" i="49"/>
  <c r="K212" i="49"/>
  <c r="W218" i="49"/>
  <c r="W217" i="49"/>
  <c r="W216" i="49"/>
  <c r="W215" i="49"/>
  <c r="W214" i="49"/>
  <c r="W213" i="49"/>
  <c r="W212" i="49"/>
  <c r="K231" i="49"/>
  <c r="K230" i="49"/>
  <c r="K229" i="49"/>
  <c r="K228" i="49"/>
  <c r="K227" i="49"/>
  <c r="K226" i="49"/>
  <c r="K225" i="49"/>
  <c r="W231" i="49"/>
  <c r="W230" i="49"/>
  <c r="W229" i="49"/>
  <c r="W228" i="49"/>
  <c r="W227" i="49"/>
  <c r="W226" i="49"/>
  <c r="W225" i="49"/>
  <c r="K244" i="49"/>
  <c r="K243" i="49"/>
  <c r="K242" i="49"/>
  <c r="K241" i="49"/>
  <c r="K240" i="49"/>
  <c r="K239" i="49"/>
  <c r="K238" i="49"/>
  <c r="W244" i="49"/>
  <c r="W243" i="49"/>
  <c r="W242" i="49"/>
  <c r="W241" i="49"/>
  <c r="W240" i="49"/>
  <c r="W239" i="49"/>
  <c r="W238" i="49"/>
  <c r="W257" i="49"/>
  <c r="W256" i="49"/>
  <c r="W255" i="49"/>
  <c r="W254" i="49"/>
  <c r="W253" i="49"/>
  <c r="W252" i="49"/>
  <c r="W251" i="49"/>
  <c r="K257" i="49"/>
  <c r="K256" i="49"/>
  <c r="K255" i="49"/>
  <c r="K254" i="49"/>
  <c r="K253" i="49"/>
  <c r="K252" i="49"/>
  <c r="K251" i="49"/>
  <c r="K270" i="49"/>
  <c r="K269" i="49"/>
  <c r="K268" i="49"/>
  <c r="K267" i="49"/>
  <c r="K266" i="49"/>
  <c r="K265" i="49"/>
  <c r="K264" i="49"/>
  <c r="W270" i="49"/>
  <c r="W269" i="49"/>
  <c r="W268" i="49"/>
  <c r="W267" i="49"/>
  <c r="W266" i="49"/>
  <c r="W265" i="49"/>
  <c r="W264" i="49"/>
  <c r="K283" i="49"/>
  <c r="K282" i="49"/>
  <c r="K281" i="49"/>
  <c r="K280" i="49"/>
  <c r="K279" i="49"/>
  <c r="K278" i="49"/>
  <c r="K277" i="49"/>
  <c r="W283" i="49"/>
  <c r="W282" i="49"/>
  <c r="W281" i="49"/>
  <c r="W280" i="49"/>
  <c r="W279" i="49"/>
  <c r="W278" i="49"/>
  <c r="W277" i="49"/>
  <c r="K296" i="49"/>
  <c r="K295" i="49"/>
  <c r="K294" i="49"/>
  <c r="K293" i="49"/>
  <c r="K292" i="49"/>
  <c r="K291" i="49"/>
  <c r="K290" i="49"/>
  <c r="W296" i="49"/>
  <c r="W295" i="49"/>
  <c r="W294" i="49"/>
  <c r="W293" i="49"/>
  <c r="W292" i="49"/>
  <c r="W291" i="49"/>
  <c r="W290" i="49"/>
  <c r="K309" i="49"/>
  <c r="K308" i="49"/>
  <c r="K307" i="49"/>
  <c r="K306" i="49"/>
  <c r="K305" i="49"/>
  <c r="K304" i="49"/>
  <c r="K303" i="49"/>
  <c r="K322" i="49"/>
  <c r="K321" i="49"/>
  <c r="K320" i="49"/>
  <c r="K319" i="49"/>
  <c r="K318" i="49"/>
  <c r="K317" i="49"/>
  <c r="K316" i="49"/>
  <c r="W309" i="49"/>
  <c r="W308" i="49"/>
  <c r="W307" i="49"/>
  <c r="W306" i="49"/>
  <c r="W305" i="49"/>
  <c r="W304" i="49"/>
  <c r="W303" i="49"/>
  <c r="W322" i="49"/>
  <c r="W321" i="49"/>
  <c r="W320" i="49"/>
  <c r="W319" i="49"/>
  <c r="W318" i="49"/>
  <c r="W317" i="49"/>
  <c r="W316" i="49"/>
  <c r="K335" i="49"/>
  <c r="K334" i="49"/>
  <c r="K333" i="49"/>
  <c r="K332" i="49"/>
  <c r="K331" i="49"/>
  <c r="K330" i="49"/>
  <c r="K329" i="49"/>
  <c r="W335" i="49"/>
  <c r="W334" i="49"/>
  <c r="W333" i="49"/>
  <c r="W332" i="49"/>
  <c r="W331" i="49"/>
  <c r="W330" i="49"/>
  <c r="W329" i="49"/>
  <c r="K348" i="49"/>
  <c r="K347" i="49"/>
  <c r="K346" i="49"/>
  <c r="K345" i="49"/>
  <c r="K344" i="49"/>
  <c r="K343" i="49"/>
  <c r="K342" i="49"/>
  <c r="W348" i="49"/>
  <c r="W347" i="49"/>
  <c r="W346" i="49"/>
  <c r="W345" i="49"/>
  <c r="W344" i="49"/>
  <c r="W343" i="49"/>
  <c r="W342" i="49"/>
  <c r="K361" i="49"/>
  <c r="K360" i="49"/>
  <c r="K359" i="49"/>
  <c r="K358" i="49"/>
  <c r="K357" i="49"/>
  <c r="K356" i="49"/>
  <c r="K355" i="49"/>
  <c r="W361" i="49"/>
  <c r="W360" i="49"/>
  <c r="W359" i="49"/>
  <c r="W358" i="49"/>
  <c r="W357" i="49"/>
  <c r="W356" i="49"/>
  <c r="W355" i="49"/>
  <c r="K374" i="49"/>
  <c r="K373" i="49"/>
  <c r="K372" i="49"/>
  <c r="K371" i="49"/>
  <c r="K370" i="49"/>
  <c r="K369" i="49"/>
  <c r="K368" i="49"/>
  <c r="W374" i="49"/>
  <c r="W373" i="49"/>
  <c r="W372" i="49"/>
  <c r="W371" i="49"/>
  <c r="W370" i="49"/>
  <c r="W369" i="49"/>
  <c r="W368" i="49"/>
  <c r="K387" i="49"/>
  <c r="K386" i="49"/>
  <c r="K385" i="49"/>
  <c r="K384" i="49"/>
  <c r="K383" i="49"/>
  <c r="K382" i="49"/>
  <c r="K381" i="49"/>
  <c r="W383" i="49"/>
  <c r="W382" i="49"/>
  <c r="W381" i="49"/>
  <c r="W392" i="49"/>
  <c r="W391" i="49"/>
  <c r="W390" i="49"/>
  <c r="K400" i="49"/>
  <c r="K399" i="49"/>
  <c r="K398" i="49"/>
  <c r="K397" i="49"/>
  <c r="K396" i="49"/>
  <c r="K395" i="49"/>
  <c r="K394" i="49"/>
  <c r="W401" i="49"/>
  <c r="W400" i="49"/>
  <c r="W399" i="49"/>
  <c r="W410" i="49"/>
  <c r="W409" i="49"/>
  <c r="W408" i="49"/>
  <c r="K413" i="49"/>
  <c r="K412" i="49"/>
  <c r="K411" i="49"/>
  <c r="K410" i="49"/>
  <c r="K409" i="49"/>
  <c r="K408" i="49"/>
  <c r="K407" i="49"/>
  <c r="W419" i="49"/>
  <c r="W418" i="49"/>
  <c r="W417" i="49"/>
  <c r="K426" i="49"/>
  <c r="K425" i="49"/>
  <c r="K424" i="49"/>
  <c r="K423" i="49"/>
  <c r="K422" i="49"/>
  <c r="K421" i="49"/>
  <c r="K420" i="49"/>
  <c r="W428" i="49"/>
  <c r="W427" i="49"/>
  <c r="W426" i="49"/>
  <c r="W437" i="49"/>
  <c r="W436" i="49"/>
  <c r="W435" i="49"/>
  <c r="K439" i="49"/>
  <c r="K438" i="49"/>
  <c r="K437" i="49"/>
  <c r="K436" i="49"/>
  <c r="K435" i="49"/>
  <c r="K434" i="49"/>
  <c r="K433" i="49"/>
  <c r="W446" i="49"/>
  <c r="W445" i="49"/>
  <c r="W444" i="49"/>
  <c r="W455" i="49"/>
  <c r="W454" i="49"/>
  <c r="W453" i="49"/>
  <c r="K452" i="49"/>
  <c r="K451" i="49"/>
  <c r="K450" i="49"/>
  <c r="K449" i="49"/>
  <c r="K448" i="49"/>
  <c r="K447" i="49"/>
  <c r="K446" i="49"/>
  <c r="K465" i="49"/>
  <c r="K464" i="49"/>
  <c r="K463" i="49"/>
  <c r="K462" i="49"/>
  <c r="K461" i="49"/>
  <c r="K460" i="49"/>
  <c r="K459" i="49"/>
  <c r="W464" i="49"/>
  <c r="W463" i="49"/>
  <c r="W462" i="49"/>
  <c r="K478" i="49"/>
  <c r="K477" i="49"/>
  <c r="K476" i="49"/>
  <c r="K475" i="49"/>
  <c r="K474" i="49"/>
  <c r="K473" i="49"/>
  <c r="K472" i="49"/>
  <c r="K491" i="49"/>
  <c r="K490" i="49"/>
  <c r="K489" i="49"/>
  <c r="K488" i="49"/>
  <c r="K487" i="49"/>
  <c r="K486" i="49"/>
  <c r="K485" i="49"/>
  <c r="K504" i="49"/>
  <c r="K503" i="49"/>
  <c r="K502" i="49"/>
  <c r="K501" i="49"/>
  <c r="K500" i="49"/>
  <c r="K499" i="49"/>
  <c r="K498" i="49"/>
  <c r="K517" i="49"/>
  <c r="K516" i="49"/>
  <c r="K515" i="49"/>
  <c r="K514" i="49"/>
  <c r="K513" i="49"/>
  <c r="K512" i="49"/>
  <c r="K511" i="49"/>
  <c r="K10" i="49"/>
  <c r="K9" i="49"/>
  <c r="K8" i="49"/>
  <c r="K6" i="49"/>
  <c r="K5" i="49"/>
  <c r="K4" i="49"/>
  <c r="W10" i="49"/>
  <c r="W9" i="49"/>
  <c r="W8" i="49"/>
  <c r="W7" i="49"/>
  <c r="W6" i="49"/>
  <c r="W5" i="49"/>
  <c r="W4" i="49"/>
  <c r="W23" i="49"/>
  <c r="W21" i="49"/>
  <c r="W19" i="49"/>
  <c r="W17" i="49"/>
  <c r="K7" i="49"/>
  <c r="E3" i="50"/>
  <c r="Q461" i="49"/>
  <c r="Q452" i="49"/>
  <c r="Q443" i="49"/>
  <c r="Q434" i="49"/>
  <c r="Q425" i="49"/>
  <c r="Q416" i="49"/>
  <c r="Q407" i="49"/>
  <c r="Q398" i="49"/>
  <c r="Q389" i="49"/>
  <c r="Q380" i="49"/>
  <c r="Q367" i="49"/>
  <c r="Q354" i="49"/>
  <c r="Q341" i="49"/>
  <c r="Q328" i="49"/>
  <c r="Q315" i="49"/>
  <c r="Q302" i="49"/>
  <c r="Q289" i="49"/>
  <c r="Q276" i="49"/>
  <c r="Q263" i="49"/>
  <c r="Q250" i="49"/>
  <c r="Q237" i="49"/>
  <c r="Q224" i="49"/>
  <c r="Q211" i="49"/>
  <c r="Q198" i="49"/>
  <c r="Q185" i="49"/>
  <c r="Q172" i="49"/>
  <c r="Q159" i="49"/>
  <c r="Q146" i="49"/>
  <c r="Q133" i="49"/>
  <c r="Q120" i="49"/>
  <c r="Q107" i="49"/>
  <c r="Q94" i="49"/>
  <c r="Q81" i="49"/>
  <c r="Q68" i="49"/>
  <c r="Q55" i="49"/>
  <c r="Q42" i="49"/>
  <c r="Q29" i="49"/>
  <c r="Q16" i="49"/>
  <c r="E510" i="49"/>
  <c r="E497" i="49"/>
  <c r="E484" i="49"/>
  <c r="E471" i="49"/>
  <c r="E458" i="49"/>
  <c r="E445" i="49"/>
  <c r="E432" i="49"/>
  <c r="E419" i="49"/>
  <c r="E406" i="49"/>
  <c r="E393" i="49"/>
  <c r="E380" i="49"/>
  <c r="E367" i="49"/>
  <c r="E354" i="49"/>
  <c r="E341" i="49"/>
  <c r="E328" i="49"/>
  <c r="E315" i="49"/>
  <c r="E302" i="49"/>
  <c r="E289" i="49"/>
  <c r="E276" i="49"/>
  <c r="E263" i="49"/>
  <c r="E250" i="49"/>
  <c r="E237" i="49"/>
  <c r="E224" i="49"/>
  <c r="E211" i="49"/>
  <c r="E198" i="49"/>
  <c r="E185" i="49"/>
  <c r="E172" i="49"/>
  <c r="E159" i="49"/>
  <c r="E146" i="49"/>
  <c r="E134" i="49"/>
  <c r="E133" i="49"/>
  <c r="E120" i="49"/>
  <c r="E107" i="49"/>
  <c r="E94" i="49"/>
  <c r="E81" i="49"/>
  <c r="E68" i="49"/>
  <c r="E55" i="49"/>
  <c r="E42" i="49"/>
  <c r="E29" i="49"/>
  <c r="E16" i="49"/>
  <c r="E3" i="49"/>
  <c r="K2" i="1" l="1"/>
  <c r="S434" i="49" l="1"/>
  <c r="R434" i="49"/>
  <c r="P434" i="49"/>
  <c r="S434" i="37"/>
  <c r="R434" i="37"/>
  <c r="W434" i="37" s="1"/>
  <c r="Q434" i="37"/>
  <c r="P434" i="37"/>
  <c r="U434" i="49" l="1"/>
  <c r="T434" i="49"/>
  <c r="T434" i="37"/>
  <c r="V434" i="37"/>
  <c r="W434" i="49"/>
  <c r="Q441" i="49" s="1"/>
  <c r="Q441" i="37"/>
  <c r="U434" i="37"/>
  <c r="V434" i="49"/>
  <c r="V435" i="49"/>
  <c r="V436" i="49"/>
  <c r="V437" i="49"/>
  <c r="Q440" i="49" l="1"/>
  <c r="Q439" i="49"/>
  <c r="Q438" i="49"/>
  <c r="Q439" i="37"/>
  <c r="Q440" i="37"/>
  <c r="Q438" i="37"/>
  <c r="G341" i="49"/>
  <c r="F341" i="49"/>
  <c r="D341" i="49"/>
  <c r="I341" i="49" l="1"/>
  <c r="H341" i="49"/>
  <c r="K341" i="49"/>
  <c r="G3" i="50"/>
  <c r="F3" i="50"/>
  <c r="D471" i="50"/>
  <c r="D459" i="50"/>
  <c r="D447" i="50"/>
  <c r="D435" i="50"/>
  <c r="D423" i="50"/>
  <c r="D411" i="50"/>
  <c r="D399" i="50"/>
  <c r="D387" i="50"/>
  <c r="D375" i="50"/>
  <c r="D363" i="50"/>
  <c r="D351" i="50"/>
  <c r="D339" i="50"/>
  <c r="D327" i="50"/>
  <c r="D315" i="50"/>
  <c r="D303" i="50"/>
  <c r="D291" i="50"/>
  <c r="D279" i="50"/>
  <c r="D267" i="50"/>
  <c r="D255" i="50"/>
  <c r="D243" i="50"/>
  <c r="D231" i="50"/>
  <c r="D219" i="50"/>
  <c r="D195" i="50"/>
  <c r="D183" i="50"/>
  <c r="D171" i="50"/>
  <c r="D159" i="50"/>
  <c r="D147" i="50"/>
  <c r="D135" i="50"/>
  <c r="D124" i="50"/>
  <c r="D123" i="50"/>
  <c r="D111" i="50"/>
  <c r="D99" i="50"/>
  <c r="D75" i="50"/>
  <c r="D63" i="50"/>
  <c r="D51" i="50"/>
  <c r="D39" i="50"/>
  <c r="D27" i="50"/>
  <c r="D15" i="50"/>
  <c r="D3" i="50"/>
  <c r="S461" i="49"/>
  <c r="S452" i="49"/>
  <c r="S443" i="49"/>
  <c r="S425" i="49"/>
  <c r="S416" i="49"/>
  <c r="S407" i="49"/>
  <c r="S398" i="49"/>
  <c r="S389" i="49"/>
  <c r="S380" i="49"/>
  <c r="S367" i="49"/>
  <c r="S354" i="49"/>
  <c r="S341" i="49"/>
  <c r="S328" i="49"/>
  <c r="S315" i="49"/>
  <c r="S302" i="49"/>
  <c r="S289" i="49"/>
  <c r="S276" i="49"/>
  <c r="S263" i="49"/>
  <c r="S250" i="49"/>
  <c r="S237" i="49"/>
  <c r="S224" i="49"/>
  <c r="S211" i="49"/>
  <c r="S198" i="49"/>
  <c r="S185" i="49"/>
  <c r="S172" i="49"/>
  <c r="S159" i="49"/>
  <c r="S146" i="49"/>
  <c r="S133" i="49"/>
  <c r="S120" i="49"/>
  <c r="S107" i="49"/>
  <c r="S94" i="49"/>
  <c r="S81" i="49"/>
  <c r="S68" i="49"/>
  <c r="S55" i="49"/>
  <c r="S42" i="49"/>
  <c r="S29" i="49"/>
  <c r="S16" i="49"/>
  <c r="R461" i="49"/>
  <c r="R452" i="49"/>
  <c r="R443" i="49"/>
  <c r="R425" i="49"/>
  <c r="R416" i="49"/>
  <c r="R407" i="49"/>
  <c r="R398" i="49"/>
  <c r="R389" i="49"/>
  <c r="R380" i="49"/>
  <c r="R367" i="49"/>
  <c r="R354" i="49"/>
  <c r="R341" i="49"/>
  <c r="R328" i="49"/>
  <c r="R315" i="49"/>
  <c r="R302" i="49"/>
  <c r="R289" i="49"/>
  <c r="R276" i="49"/>
  <c r="R263" i="49"/>
  <c r="R250" i="49"/>
  <c r="R237" i="49"/>
  <c r="R224" i="49"/>
  <c r="R211" i="49"/>
  <c r="R198" i="49"/>
  <c r="R185" i="49"/>
  <c r="R172" i="49"/>
  <c r="R159" i="49"/>
  <c r="R146" i="49"/>
  <c r="R133" i="49"/>
  <c r="R120" i="49"/>
  <c r="R107" i="49"/>
  <c r="R94" i="49"/>
  <c r="R81" i="49"/>
  <c r="R68" i="49"/>
  <c r="R55" i="49"/>
  <c r="R42" i="49"/>
  <c r="R29" i="49"/>
  <c r="R16" i="49"/>
  <c r="U3" i="49"/>
  <c r="P461" i="49"/>
  <c r="P452" i="49"/>
  <c r="P443" i="49"/>
  <c r="P425" i="49"/>
  <c r="P416" i="49"/>
  <c r="P407" i="49"/>
  <c r="P398" i="49"/>
  <c r="P389" i="49"/>
  <c r="P380" i="49"/>
  <c r="P367" i="49"/>
  <c r="P354" i="49"/>
  <c r="P341" i="49"/>
  <c r="P328" i="49"/>
  <c r="P315" i="49"/>
  <c r="P302" i="49"/>
  <c r="P289" i="49"/>
  <c r="P276" i="49"/>
  <c r="P263" i="49"/>
  <c r="P250" i="49"/>
  <c r="P237" i="49"/>
  <c r="P224" i="49"/>
  <c r="P211" i="49"/>
  <c r="P198" i="49"/>
  <c r="P185" i="49"/>
  <c r="P172" i="49"/>
  <c r="P159" i="49"/>
  <c r="P146" i="49"/>
  <c r="P133" i="49"/>
  <c r="P120" i="49"/>
  <c r="P107" i="49"/>
  <c r="P94" i="49"/>
  <c r="P81" i="49"/>
  <c r="P68" i="49"/>
  <c r="P55" i="49"/>
  <c r="P42" i="49"/>
  <c r="P29" i="49"/>
  <c r="G510" i="49"/>
  <c r="G497" i="49"/>
  <c r="G484" i="49"/>
  <c r="G471" i="49"/>
  <c r="G458" i="49"/>
  <c r="G445" i="49"/>
  <c r="G432" i="49"/>
  <c r="G419" i="49"/>
  <c r="G406" i="49"/>
  <c r="G393" i="49"/>
  <c r="G380" i="49"/>
  <c r="G367" i="49"/>
  <c r="G354" i="49"/>
  <c r="G328" i="49"/>
  <c r="G315" i="49"/>
  <c r="G302" i="49"/>
  <c r="G289" i="49"/>
  <c r="G276" i="49"/>
  <c r="G263" i="49"/>
  <c r="G250" i="49"/>
  <c r="G237" i="49"/>
  <c r="G224" i="49"/>
  <c r="G211" i="49"/>
  <c r="G198" i="49"/>
  <c r="G185" i="49"/>
  <c r="G172" i="49"/>
  <c r="G159" i="49"/>
  <c r="G146" i="49"/>
  <c r="G134" i="49"/>
  <c r="G133" i="49"/>
  <c r="G120" i="49"/>
  <c r="G107" i="49"/>
  <c r="G94" i="49"/>
  <c r="G81" i="49"/>
  <c r="G68" i="49"/>
  <c r="G55" i="49"/>
  <c r="G42" i="49"/>
  <c r="G29" i="49"/>
  <c r="G16" i="49"/>
  <c r="G3" i="49"/>
  <c r="F510" i="49"/>
  <c r="F497" i="49"/>
  <c r="F484" i="49"/>
  <c r="F471" i="49"/>
  <c r="F458" i="49"/>
  <c r="F445" i="49"/>
  <c r="F432" i="49"/>
  <c r="F419" i="49"/>
  <c r="F406" i="49"/>
  <c r="F393" i="49"/>
  <c r="F380" i="49"/>
  <c r="F367" i="49"/>
  <c r="F354" i="49"/>
  <c r="F328" i="49"/>
  <c r="F315" i="49"/>
  <c r="F302" i="49"/>
  <c r="F289" i="49"/>
  <c r="F276" i="49"/>
  <c r="F263" i="49"/>
  <c r="F250" i="49"/>
  <c r="F237" i="49"/>
  <c r="F224" i="49"/>
  <c r="F211" i="49"/>
  <c r="F198" i="49"/>
  <c r="F185" i="49"/>
  <c r="F172" i="49"/>
  <c r="F159" i="49"/>
  <c r="F146" i="49"/>
  <c r="F134" i="49"/>
  <c r="F133" i="49"/>
  <c r="F120" i="49"/>
  <c r="F107" i="49"/>
  <c r="F94" i="49"/>
  <c r="F81" i="49"/>
  <c r="F68" i="49"/>
  <c r="F55" i="49"/>
  <c r="F42" i="49"/>
  <c r="F29" i="49"/>
  <c r="F16" i="49"/>
  <c r="D510" i="49"/>
  <c r="D497" i="49"/>
  <c r="D484" i="49"/>
  <c r="D471" i="49"/>
  <c r="D458" i="49"/>
  <c r="D445" i="49"/>
  <c r="D432" i="49"/>
  <c r="D419" i="49"/>
  <c r="D406" i="49"/>
  <c r="D393" i="49"/>
  <c r="D380" i="49"/>
  <c r="D367" i="49"/>
  <c r="D354" i="49"/>
  <c r="D328" i="49"/>
  <c r="D315" i="49"/>
  <c r="D302" i="49"/>
  <c r="D289" i="49"/>
  <c r="D276" i="49"/>
  <c r="D263" i="49"/>
  <c r="D250" i="49"/>
  <c r="D237" i="49"/>
  <c r="D224" i="49"/>
  <c r="D211" i="49"/>
  <c r="D198" i="49"/>
  <c r="D185" i="49"/>
  <c r="D172" i="49"/>
  <c r="D159" i="49"/>
  <c r="D146" i="49"/>
  <c r="D134" i="49"/>
  <c r="D133" i="49"/>
  <c r="D120" i="49"/>
  <c r="D107" i="49"/>
  <c r="D94" i="49"/>
  <c r="D81" i="49"/>
  <c r="D68" i="49"/>
  <c r="D55" i="49"/>
  <c r="D42" i="49"/>
  <c r="D29" i="49"/>
  <c r="D16" i="49"/>
  <c r="I3" i="50" l="1"/>
  <c r="E12" i="50" s="1"/>
  <c r="J3" i="50"/>
  <c r="E13" i="50" s="1"/>
  <c r="H3" i="50"/>
  <c r="I185" i="49"/>
  <c r="H185" i="49"/>
  <c r="I354" i="49"/>
  <c r="H354" i="49"/>
  <c r="I510" i="49"/>
  <c r="H510" i="49"/>
  <c r="U94" i="49"/>
  <c r="T94" i="49"/>
  <c r="U198" i="49"/>
  <c r="T198" i="49"/>
  <c r="U354" i="49"/>
  <c r="T354" i="49"/>
  <c r="U443" i="49"/>
  <c r="T443" i="49"/>
  <c r="I55" i="49"/>
  <c r="H55" i="49"/>
  <c r="I107" i="49"/>
  <c r="H107" i="49"/>
  <c r="I146" i="49"/>
  <c r="H146" i="49"/>
  <c r="I198" i="49"/>
  <c r="H198" i="49"/>
  <c r="I250" i="49"/>
  <c r="H250" i="49"/>
  <c r="I302" i="49"/>
  <c r="H302" i="49"/>
  <c r="I367" i="49"/>
  <c r="H367" i="49"/>
  <c r="I419" i="49"/>
  <c r="H419" i="49"/>
  <c r="I471" i="49"/>
  <c r="H471" i="49"/>
  <c r="U55" i="49"/>
  <c r="T55" i="49"/>
  <c r="U107" i="49"/>
  <c r="T107" i="49"/>
  <c r="U159" i="49"/>
  <c r="T159" i="49"/>
  <c r="U211" i="49"/>
  <c r="T211" i="49"/>
  <c r="U263" i="49"/>
  <c r="T263" i="49"/>
  <c r="U315" i="49"/>
  <c r="T315" i="49"/>
  <c r="U367" i="49"/>
  <c r="T367" i="49"/>
  <c r="U407" i="49"/>
  <c r="T407" i="49"/>
  <c r="U452" i="49"/>
  <c r="T452" i="49"/>
  <c r="I94" i="49"/>
  <c r="H94" i="49"/>
  <c r="I237" i="49"/>
  <c r="H237" i="49"/>
  <c r="I458" i="49"/>
  <c r="H458" i="49"/>
  <c r="U302" i="49"/>
  <c r="T302" i="49"/>
  <c r="I16" i="49"/>
  <c r="H16" i="49"/>
  <c r="I120" i="49"/>
  <c r="H120" i="49"/>
  <c r="I211" i="49"/>
  <c r="H211" i="49"/>
  <c r="I263" i="49"/>
  <c r="H263" i="49"/>
  <c r="I315" i="49"/>
  <c r="H315" i="49"/>
  <c r="I380" i="49"/>
  <c r="H380" i="49"/>
  <c r="I432" i="49"/>
  <c r="H432" i="49"/>
  <c r="I484" i="49"/>
  <c r="H484" i="49"/>
  <c r="U68" i="49"/>
  <c r="T68" i="49"/>
  <c r="U120" i="49"/>
  <c r="T120" i="49"/>
  <c r="U172" i="49"/>
  <c r="T172" i="49"/>
  <c r="U224" i="49"/>
  <c r="T224" i="49"/>
  <c r="U276" i="49"/>
  <c r="T276" i="49"/>
  <c r="U328" i="49"/>
  <c r="T328" i="49"/>
  <c r="U416" i="49"/>
  <c r="T416" i="49"/>
  <c r="U461" i="49"/>
  <c r="T461" i="49"/>
  <c r="I42" i="49"/>
  <c r="H42" i="49"/>
  <c r="I134" i="49"/>
  <c r="H134" i="49"/>
  <c r="I289" i="49"/>
  <c r="H289" i="49"/>
  <c r="I406" i="49"/>
  <c r="H406" i="49"/>
  <c r="U42" i="49"/>
  <c r="T42" i="49"/>
  <c r="U146" i="49"/>
  <c r="T146" i="49"/>
  <c r="U250" i="49"/>
  <c r="T250" i="49"/>
  <c r="U398" i="49"/>
  <c r="T398" i="49"/>
  <c r="I68" i="49"/>
  <c r="H68" i="49"/>
  <c r="I159" i="49"/>
  <c r="H159" i="49"/>
  <c r="I29" i="49"/>
  <c r="H29" i="49"/>
  <c r="I81" i="49"/>
  <c r="H81" i="49"/>
  <c r="I133" i="49"/>
  <c r="H133" i="49"/>
  <c r="I172" i="49"/>
  <c r="H172" i="49"/>
  <c r="I224" i="49"/>
  <c r="H224" i="49"/>
  <c r="I276" i="49"/>
  <c r="H276" i="49"/>
  <c r="I328" i="49"/>
  <c r="H328" i="49"/>
  <c r="I393" i="49"/>
  <c r="H393" i="49"/>
  <c r="I445" i="49"/>
  <c r="H445" i="49"/>
  <c r="I497" i="49"/>
  <c r="H497" i="49"/>
  <c r="U29" i="49"/>
  <c r="T29" i="49"/>
  <c r="U81" i="49"/>
  <c r="T81" i="49"/>
  <c r="U133" i="49"/>
  <c r="T133" i="49"/>
  <c r="U185" i="49"/>
  <c r="T185" i="49"/>
  <c r="U237" i="49"/>
  <c r="T237" i="49"/>
  <c r="U289" i="49"/>
  <c r="T289" i="49"/>
  <c r="U341" i="49"/>
  <c r="T341" i="49"/>
  <c r="U425" i="49"/>
  <c r="T425" i="49"/>
  <c r="U389" i="49"/>
  <c r="T389" i="49"/>
  <c r="U380" i="49"/>
  <c r="T380" i="49"/>
  <c r="U16" i="49"/>
  <c r="T16" i="49"/>
  <c r="K198" i="49"/>
  <c r="K224" i="49"/>
  <c r="K250" i="49"/>
  <c r="K276" i="49"/>
  <c r="K302" i="49"/>
  <c r="K328" i="49"/>
  <c r="K367" i="49"/>
  <c r="K393" i="49"/>
  <c r="K419" i="49"/>
  <c r="K445" i="49"/>
  <c r="K471" i="49"/>
  <c r="K497" i="49"/>
  <c r="W16" i="49"/>
  <c r="W42" i="49"/>
  <c r="W68" i="49"/>
  <c r="W94" i="49"/>
  <c r="W120" i="49"/>
  <c r="W146" i="49"/>
  <c r="W172" i="49"/>
  <c r="W198" i="49"/>
  <c r="W224" i="49"/>
  <c r="W250" i="49"/>
  <c r="W276" i="49"/>
  <c r="W302" i="49"/>
  <c r="W328" i="49"/>
  <c r="W354" i="49"/>
  <c r="W380" i="49"/>
  <c r="W398" i="49"/>
  <c r="W416" i="49"/>
  <c r="W443" i="49"/>
  <c r="W461" i="49"/>
  <c r="K16" i="49"/>
  <c r="K42" i="49"/>
  <c r="K68" i="49"/>
  <c r="K94" i="49"/>
  <c r="K120" i="49"/>
  <c r="K134" i="49"/>
  <c r="K159" i="49"/>
  <c r="K185" i="49"/>
  <c r="K211" i="49"/>
  <c r="K237" i="49"/>
  <c r="K263" i="49"/>
  <c r="K289" i="49"/>
  <c r="K315" i="49"/>
  <c r="K354" i="49"/>
  <c r="K380" i="49"/>
  <c r="K406" i="49"/>
  <c r="K432" i="49"/>
  <c r="K458" i="49"/>
  <c r="K484" i="49"/>
  <c r="K510" i="49"/>
  <c r="W3" i="49"/>
  <c r="W29" i="49"/>
  <c r="W55" i="49"/>
  <c r="W81" i="49"/>
  <c r="W107" i="49"/>
  <c r="W133" i="49"/>
  <c r="W159" i="49"/>
  <c r="W185" i="49"/>
  <c r="W211" i="49"/>
  <c r="W237" i="49"/>
  <c r="W263" i="49"/>
  <c r="W289" i="49"/>
  <c r="W315" i="49"/>
  <c r="W341" i="49"/>
  <c r="W367" i="49"/>
  <c r="W389" i="49"/>
  <c r="W407" i="49"/>
  <c r="W425" i="49"/>
  <c r="W452" i="49"/>
  <c r="K29" i="49"/>
  <c r="K55" i="49"/>
  <c r="K81" i="49"/>
  <c r="K107" i="49"/>
  <c r="K133" i="49"/>
  <c r="K146" i="49"/>
  <c r="K172" i="49"/>
  <c r="K3" i="49"/>
  <c r="G510" i="37"/>
  <c r="G497" i="37"/>
  <c r="G484" i="37"/>
  <c r="G471" i="37"/>
  <c r="G458" i="37"/>
  <c r="G445" i="37"/>
  <c r="G432" i="37"/>
  <c r="G419" i="37"/>
  <c r="G406" i="37"/>
  <c r="G393" i="37"/>
  <c r="G380" i="37"/>
  <c r="G367" i="37"/>
  <c r="G354" i="37"/>
  <c r="G341" i="37"/>
  <c r="G328" i="37"/>
  <c r="G315" i="37"/>
  <c r="G302" i="37"/>
  <c r="G289" i="37"/>
  <c r="G276" i="37"/>
  <c r="G263" i="37"/>
  <c r="G250" i="37"/>
  <c r="G237" i="37"/>
  <c r="G224" i="37"/>
  <c r="G211" i="37"/>
  <c r="G198" i="37"/>
  <c r="G185" i="37"/>
  <c r="G172" i="37"/>
  <c r="G159" i="37"/>
  <c r="G146" i="37"/>
  <c r="G134" i="37"/>
  <c r="G133" i="37"/>
  <c r="G120" i="37"/>
  <c r="G107" i="37"/>
  <c r="G94" i="37"/>
  <c r="G81" i="37"/>
  <c r="G68" i="37"/>
  <c r="G55" i="37"/>
  <c r="G29" i="37"/>
  <c r="G16" i="37"/>
  <c r="G3" i="37"/>
  <c r="E510" i="37"/>
  <c r="E497" i="37"/>
  <c r="E484" i="37"/>
  <c r="E471" i="37"/>
  <c r="E458" i="37"/>
  <c r="E445" i="37"/>
  <c r="E432" i="37"/>
  <c r="E419" i="37"/>
  <c r="E406" i="37"/>
  <c r="E393" i="37"/>
  <c r="E380" i="37"/>
  <c r="E367" i="37"/>
  <c r="E354" i="37"/>
  <c r="E341" i="37"/>
  <c r="E328" i="37"/>
  <c r="E315" i="37"/>
  <c r="E302" i="37"/>
  <c r="E289" i="37"/>
  <c r="E276" i="37"/>
  <c r="E263" i="37"/>
  <c r="E250" i="37"/>
  <c r="E237" i="37"/>
  <c r="E224" i="37"/>
  <c r="E211" i="37"/>
  <c r="E198" i="37"/>
  <c r="E185" i="37"/>
  <c r="E172" i="37"/>
  <c r="E159" i="37"/>
  <c r="E146" i="37"/>
  <c r="E134" i="37"/>
  <c r="E133" i="37"/>
  <c r="E120" i="37"/>
  <c r="E107" i="37"/>
  <c r="E94" i="37"/>
  <c r="E81" i="37"/>
  <c r="E68" i="37"/>
  <c r="E55" i="37"/>
  <c r="E29" i="37"/>
  <c r="E16" i="37"/>
  <c r="E3" i="37"/>
  <c r="D510" i="37"/>
  <c r="D497" i="37"/>
  <c r="D484" i="37"/>
  <c r="D471" i="37"/>
  <c r="D458" i="37"/>
  <c r="D445" i="37"/>
  <c r="D432" i="37"/>
  <c r="D419" i="37"/>
  <c r="D406" i="37"/>
  <c r="D393" i="37"/>
  <c r="D380" i="37"/>
  <c r="D367" i="37"/>
  <c r="D354" i="37"/>
  <c r="D341" i="37"/>
  <c r="D328" i="37"/>
  <c r="D315" i="37"/>
  <c r="D302" i="37"/>
  <c r="D289" i="37"/>
  <c r="D276" i="37"/>
  <c r="D263" i="37"/>
  <c r="D250" i="37"/>
  <c r="D237" i="37"/>
  <c r="D224" i="37"/>
  <c r="D211" i="37"/>
  <c r="D198" i="37"/>
  <c r="D185" i="37"/>
  <c r="D172" i="37"/>
  <c r="D159" i="37"/>
  <c r="D146" i="37"/>
  <c r="D134" i="37"/>
  <c r="D133" i="37"/>
  <c r="D120" i="37"/>
  <c r="D107" i="37"/>
  <c r="D94" i="37"/>
  <c r="D81" i="37"/>
  <c r="D68" i="37"/>
  <c r="R461" i="37"/>
  <c r="W461" i="37" s="1"/>
  <c r="R452" i="37"/>
  <c r="W452" i="37" s="1"/>
  <c r="R443" i="37"/>
  <c r="W443" i="37" s="1"/>
  <c r="R425" i="37"/>
  <c r="W425" i="37" s="1"/>
  <c r="R416" i="37"/>
  <c r="W416" i="37" s="1"/>
  <c r="R407" i="37"/>
  <c r="W407" i="37" s="1"/>
  <c r="R398" i="37"/>
  <c r="W398" i="37" s="1"/>
  <c r="W389" i="37"/>
  <c r="R380" i="37"/>
  <c r="W380" i="37" s="1"/>
  <c r="R367" i="37"/>
  <c r="W367" i="37" s="1"/>
  <c r="R354" i="37"/>
  <c r="W354" i="37" s="1"/>
  <c r="R341" i="37"/>
  <c r="W341" i="37" s="1"/>
  <c r="R328" i="37"/>
  <c r="W328" i="37" s="1"/>
  <c r="R315" i="37"/>
  <c r="W315" i="37" s="1"/>
  <c r="R302" i="37"/>
  <c r="W302" i="37" s="1"/>
  <c r="R289" i="37"/>
  <c r="W289" i="37" s="1"/>
  <c r="R276" i="37"/>
  <c r="W276" i="37" s="1"/>
  <c r="R263" i="37"/>
  <c r="W263" i="37" s="1"/>
  <c r="R250" i="37"/>
  <c r="W250" i="37" s="1"/>
  <c r="R237" i="37"/>
  <c r="W237" i="37" s="1"/>
  <c r="R224" i="37"/>
  <c r="W224" i="37" s="1"/>
  <c r="R211" i="37"/>
  <c r="W211" i="37" s="1"/>
  <c r="R198" i="37"/>
  <c r="W198" i="37" s="1"/>
  <c r="R185" i="37"/>
  <c r="W185" i="37" s="1"/>
  <c r="R172" i="37"/>
  <c r="W172" i="37" s="1"/>
  <c r="R159" i="37"/>
  <c r="W159" i="37" s="1"/>
  <c r="R146" i="37"/>
  <c r="W146" i="37" s="1"/>
  <c r="R133" i="37"/>
  <c r="W133" i="37" s="1"/>
  <c r="R120" i="37"/>
  <c r="W120" i="37" s="1"/>
  <c r="R107" i="37"/>
  <c r="W107" i="37" s="1"/>
  <c r="R94" i="37"/>
  <c r="W94" i="37" s="1"/>
  <c r="R81" i="37"/>
  <c r="W81" i="37" s="1"/>
  <c r="R68" i="37"/>
  <c r="W68" i="37" s="1"/>
  <c r="R55" i="37"/>
  <c r="W55" i="37" s="1"/>
  <c r="R42" i="37"/>
  <c r="W42" i="37" s="1"/>
  <c r="R29" i="37"/>
  <c r="W29" i="37" s="1"/>
  <c r="R16" i="37"/>
  <c r="W16" i="37" s="1"/>
  <c r="R3" i="37"/>
  <c r="W3" i="37" s="1"/>
  <c r="S461" i="37"/>
  <c r="S452" i="37"/>
  <c r="S443" i="37"/>
  <c r="S425" i="37"/>
  <c r="S416" i="37"/>
  <c r="S407" i="37"/>
  <c r="S398" i="37"/>
  <c r="S380" i="37"/>
  <c r="S367" i="37"/>
  <c r="S354" i="37"/>
  <c r="S341" i="37"/>
  <c r="S328" i="37"/>
  <c r="S315" i="37"/>
  <c r="S302" i="37"/>
  <c r="S289" i="37"/>
  <c r="S276" i="37"/>
  <c r="S263" i="37"/>
  <c r="S250" i="37"/>
  <c r="S237" i="37"/>
  <c r="S224" i="37"/>
  <c r="S211" i="37"/>
  <c r="S198" i="37"/>
  <c r="S185" i="37"/>
  <c r="S172" i="37"/>
  <c r="S159" i="37"/>
  <c r="S146" i="37"/>
  <c r="S133" i="37"/>
  <c r="S120" i="37"/>
  <c r="S107" i="37"/>
  <c r="S94" i="37"/>
  <c r="S81" i="37"/>
  <c r="S68" i="37"/>
  <c r="S55" i="37"/>
  <c r="S42" i="37"/>
  <c r="S29" i="37"/>
  <c r="S16" i="37"/>
  <c r="S3" i="37"/>
  <c r="Q461" i="37"/>
  <c r="Q452" i="37"/>
  <c r="Q443" i="37"/>
  <c r="Q425" i="37"/>
  <c r="Q416" i="37"/>
  <c r="Q407" i="37"/>
  <c r="Q398" i="37"/>
  <c r="Q380" i="37"/>
  <c r="Q367" i="37"/>
  <c r="Q354" i="37"/>
  <c r="Q341" i="37"/>
  <c r="Q328" i="37"/>
  <c r="Q315" i="37"/>
  <c r="Q302" i="37"/>
  <c r="Q289" i="37"/>
  <c r="Q276" i="37"/>
  <c r="Q263" i="37"/>
  <c r="Q250" i="37"/>
  <c r="Q237" i="37"/>
  <c r="Q224" i="37"/>
  <c r="Q211" i="37"/>
  <c r="Q198" i="37"/>
  <c r="Q185" i="37"/>
  <c r="Q172" i="37"/>
  <c r="Q159" i="37"/>
  <c r="Q146" i="37"/>
  <c r="Q133" i="37"/>
  <c r="Q120" i="37"/>
  <c r="Q107" i="37"/>
  <c r="Q94" i="37"/>
  <c r="Q81" i="37"/>
  <c r="Q68" i="37"/>
  <c r="Q55" i="37"/>
  <c r="Q42" i="37"/>
  <c r="Q29" i="37"/>
  <c r="Q16" i="37"/>
  <c r="Q3" i="37"/>
  <c r="P461" i="37"/>
  <c r="P452" i="37"/>
  <c r="P443" i="37"/>
  <c r="P425" i="37"/>
  <c r="P416" i="37"/>
  <c r="P407" i="37"/>
  <c r="P398" i="37"/>
  <c r="P380" i="37"/>
  <c r="P367" i="37"/>
  <c r="P354" i="37"/>
  <c r="P341" i="37"/>
  <c r="P328" i="37"/>
  <c r="P315" i="37"/>
  <c r="P302" i="37"/>
  <c r="P289" i="37"/>
  <c r="P276" i="37"/>
  <c r="P263" i="37"/>
  <c r="P250" i="37"/>
  <c r="P237" i="37"/>
  <c r="P224" i="37"/>
  <c r="P211" i="37"/>
  <c r="P198" i="37"/>
  <c r="P185" i="37"/>
  <c r="P172" i="37"/>
  <c r="P159" i="37"/>
  <c r="P146" i="37"/>
  <c r="P133" i="37"/>
  <c r="P120" i="37"/>
  <c r="P107" i="37"/>
  <c r="P94" i="37"/>
  <c r="P81" i="37"/>
  <c r="P68" i="37"/>
  <c r="P55" i="37"/>
  <c r="P42" i="37"/>
  <c r="P29" i="37"/>
  <c r="P16" i="37"/>
  <c r="P3" i="37"/>
  <c r="F510" i="37"/>
  <c r="K510" i="37" s="1"/>
  <c r="F497" i="37"/>
  <c r="K497" i="37" s="1"/>
  <c r="F484" i="37"/>
  <c r="K484" i="37" s="1"/>
  <c r="F471" i="37"/>
  <c r="K471" i="37" s="1"/>
  <c r="F458" i="37"/>
  <c r="K458" i="37" s="1"/>
  <c r="F445" i="37"/>
  <c r="K445" i="37" s="1"/>
  <c r="F432" i="37"/>
  <c r="K432" i="37" s="1"/>
  <c r="F419" i="37"/>
  <c r="K419" i="37" s="1"/>
  <c r="F406" i="37"/>
  <c r="K406" i="37" s="1"/>
  <c r="F393" i="37"/>
  <c r="K393" i="37" s="1"/>
  <c r="F380" i="37"/>
  <c r="K380" i="37" s="1"/>
  <c r="F367" i="37"/>
  <c r="K367" i="37" s="1"/>
  <c r="F354" i="37"/>
  <c r="K354" i="37" s="1"/>
  <c r="F341" i="37"/>
  <c r="K341" i="37" s="1"/>
  <c r="F328" i="37"/>
  <c r="K328" i="37" s="1"/>
  <c r="F315" i="37"/>
  <c r="K315" i="37" s="1"/>
  <c r="F302" i="37"/>
  <c r="K302" i="37" s="1"/>
  <c r="F289" i="37"/>
  <c r="K289" i="37" s="1"/>
  <c r="F276" i="37"/>
  <c r="K276" i="37" s="1"/>
  <c r="F263" i="37"/>
  <c r="K263" i="37" s="1"/>
  <c r="F250" i="37"/>
  <c r="K250" i="37" s="1"/>
  <c r="F237" i="37"/>
  <c r="K237" i="37" s="1"/>
  <c r="F224" i="37"/>
  <c r="K224" i="37" s="1"/>
  <c r="F211" i="37"/>
  <c r="K211" i="37" s="1"/>
  <c r="F198" i="37"/>
  <c r="K198" i="37" s="1"/>
  <c r="F185" i="37"/>
  <c r="K185" i="37" s="1"/>
  <c r="F172" i="37"/>
  <c r="K172" i="37" s="1"/>
  <c r="F159" i="37"/>
  <c r="K159" i="37" s="1"/>
  <c r="F146" i="37"/>
  <c r="K146" i="37" s="1"/>
  <c r="F134" i="37"/>
  <c r="K134" i="37" s="1"/>
  <c r="F133" i="37"/>
  <c r="K133" i="37" s="1"/>
  <c r="F120" i="37"/>
  <c r="K120" i="37" s="1"/>
  <c r="F107" i="37"/>
  <c r="K107" i="37" s="1"/>
  <c r="F94" i="37"/>
  <c r="K94" i="37" s="1"/>
  <c r="F81" i="37"/>
  <c r="K81" i="37" s="1"/>
  <c r="F68" i="37"/>
  <c r="K68" i="37" s="1"/>
  <c r="F55" i="37"/>
  <c r="K55" i="37" s="1"/>
  <c r="K42" i="37"/>
  <c r="F29" i="37"/>
  <c r="K29" i="37" s="1"/>
  <c r="F16" i="37"/>
  <c r="K16" i="37" s="1"/>
  <c r="F3" i="37"/>
  <c r="D55" i="37"/>
  <c r="D29" i="37"/>
  <c r="D16" i="37"/>
  <c r="H3" i="37" l="1"/>
  <c r="K3" i="37"/>
  <c r="I107" i="37"/>
  <c r="H107" i="37"/>
  <c r="J107" i="37"/>
  <c r="I198" i="37"/>
  <c r="H198" i="37"/>
  <c r="J198" i="37"/>
  <c r="I302" i="37"/>
  <c r="H302" i="37"/>
  <c r="J302" i="37"/>
  <c r="I406" i="37"/>
  <c r="H406" i="37"/>
  <c r="J406" i="37"/>
  <c r="I16" i="37"/>
  <c r="H16" i="37"/>
  <c r="J16" i="37"/>
  <c r="I68" i="37"/>
  <c r="J68" i="37"/>
  <c r="H68" i="37"/>
  <c r="I120" i="37"/>
  <c r="H120" i="37"/>
  <c r="J120" i="37"/>
  <c r="I159" i="37"/>
  <c r="H159" i="37"/>
  <c r="J159" i="37"/>
  <c r="I211" i="37"/>
  <c r="H211" i="37"/>
  <c r="J211" i="37"/>
  <c r="I263" i="37"/>
  <c r="H263" i="37"/>
  <c r="J263" i="37"/>
  <c r="I315" i="37"/>
  <c r="H315" i="37"/>
  <c r="J315" i="37"/>
  <c r="I367" i="37"/>
  <c r="H367" i="37"/>
  <c r="J367" i="37"/>
  <c r="I419" i="37"/>
  <c r="H419" i="37"/>
  <c r="J419" i="37"/>
  <c r="I471" i="37"/>
  <c r="H471" i="37"/>
  <c r="J471" i="37"/>
  <c r="U29" i="37"/>
  <c r="T29" i="37"/>
  <c r="V29" i="37"/>
  <c r="U81" i="37"/>
  <c r="T81" i="37"/>
  <c r="V81" i="37"/>
  <c r="U133" i="37"/>
  <c r="T133" i="37"/>
  <c r="V133" i="37"/>
  <c r="U185" i="37"/>
  <c r="T185" i="37"/>
  <c r="V185" i="37"/>
  <c r="U237" i="37"/>
  <c r="T237" i="37"/>
  <c r="V237" i="37"/>
  <c r="U289" i="37"/>
  <c r="T289" i="37"/>
  <c r="V289" i="37"/>
  <c r="U341" i="37"/>
  <c r="T341" i="37"/>
  <c r="V341" i="37"/>
  <c r="U389" i="37"/>
  <c r="T389" i="37"/>
  <c r="V389" i="37"/>
  <c r="U425" i="37"/>
  <c r="T425" i="37"/>
  <c r="V425" i="37"/>
  <c r="I29" i="37"/>
  <c r="H29" i="37"/>
  <c r="J29" i="37"/>
  <c r="I133" i="37"/>
  <c r="H133" i="37"/>
  <c r="J133" i="37"/>
  <c r="I224" i="37"/>
  <c r="H224" i="37"/>
  <c r="J224" i="37"/>
  <c r="I328" i="37"/>
  <c r="H328" i="37"/>
  <c r="J328" i="37"/>
  <c r="I432" i="37"/>
  <c r="H432" i="37"/>
  <c r="J432" i="37"/>
  <c r="I484" i="37"/>
  <c r="H484" i="37"/>
  <c r="J484" i="37"/>
  <c r="U42" i="37"/>
  <c r="T42" i="37"/>
  <c r="V42" i="37"/>
  <c r="U94" i="37"/>
  <c r="T94" i="37"/>
  <c r="V94" i="37"/>
  <c r="U146" i="37"/>
  <c r="T146" i="37"/>
  <c r="V146" i="37"/>
  <c r="U198" i="37"/>
  <c r="T198" i="37"/>
  <c r="V198" i="37"/>
  <c r="U250" i="37"/>
  <c r="T250" i="37"/>
  <c r="V250" i="37"/>
  <c r="U302" i="37"/>
  <c r="T302" i="37"/>
  <c r="V302" i="37"/>
  <c r="U354" i="37"/>
  <c r="T354" i="37"/>
  <c r="V354" i="37"/>
  <c r="U398" i="37"/>
  <c r="T398" i="37"/>
  <c r="V398" i="37"/>
  <c r="U443" i="37"/>
  <c r="T443" i="37"/>
  <c r="V443" i="37"/>
  <c r="I81" i="37"/>
  <c r="H81" i="37"/>
  <c r="J81" i="37"/>
  <c r="I172" i="37"/>
  <c r="H172" i="37"/>
  <c r="J172" i="37"/>
  <c r="I276" i="37"/>
  <c r="H276" i="37"/>
  <c r="J276" i="37"/>
  <c r="I380" i="37"/>
  <c r="H380" i="37"/>
  <c r="J380" i="37"/>
  <c r="I42" i="37"/>
  <c r="H42" i="37"/>
  <c r="J42" i="37"/>
  <c r="I94" i="37"/>
  <c r="H94" i="37"/>
  <c r="J94" i="37"/>
  <c r="I134" i="37"/>
  <c r="H134" i="37"/>
  <c r="J134" i="37"/>
  <c r="I185" i="37"/>
  <c r="H185" i="37"/>
  <c r="J185" i="37"/>
  <c r="I237" i="37"/>
  <c r="H237" i="37"/>
  <c r="J237" i="37"/>
  <c r="I289" i="37"/>
  <c r="H289" i="37"/>
  <c r="J289" i="37"/>
  <c r="I341" i="37"/>
  <c r="H341" i="37"/>
  <c r="J341" i="37"/>
  <c r="I393" i="37"/>
  <c r="H393" i="37"/>
  <c r="J393" i="37"/>
  <c r="I445" i="37"/>
  <c r="H445" i="37"/>
  <c r="J445" i="37"/>
  <c r="I497" i="37"/>
  <c r="H497" i="37"/>
  <c r="J497" i="37"/>
  <c r="U3" i="37"/>
  <c r="T3" i="37"/>
  <c r="V3" i="37"/>
  <c r="U55" i="37"/>
  <c r="T55" i="37"/>
  <c r="V55" i="37"/>
  <c r="U107" i="37"/>
  <c r="T107" i="37"/>
  <c r="V107" i="37"/>
  <c r="U159" i="37"/>
  <c r="T159" i="37"/>
  <c r="V159" i="37"/>
  <c r="U211" i="37"/>
  <c r="T211" i="37"/>
  <c r="V211" i="37"/>
  <c r="U263" i="37"/>
  <c r="T263" i="37"/>
  <c r="V263" i="37"/>
  <c r="U315" i="37"/>
  <c r="T315" i="37"/>
  <c r="V315" i="37"/>
  <c r="U367" i="37"/>
  <c r="T367" i="37"/>
  <c r="V367" i="37"/>
  <c r="U407" i="37"/>
  <c r="T407" i="37"/>
  <c r="V407" i="37"/>
  <c r="U452" i="37"/>
  <c r="T452" i="37"/>
  <c r="V452" i="37"/>
  <c r="I55" i="37"/>
  <c r="J55" i="37"/>
  <c r="H55" i="37"/>
  <c r="I146" i="37"/>
  <c r="H146" i="37"/>
  <c r="J146" i="37"/>
  <c r="I250" i="37"/>
  <c r="H250" i="37"/>
  <c r="J250" i="37"/>
  <c r="I354" i="37"/>
  <c r="H354" i="37"/>
  <c r="J354" i="37"/>
  <c r="I458" i="37"/>
  <c r="H458" i="37"/>
  <c r="J458" i="37"/>
  <c r="I510" i="37"/>
  <c r="H510" i="37"/>
  <c r="J510" i="37"/>
  <c r="U16" i="37"/>
  <c r="T16" i="37"/>
  <c r="V16" i="37"/>
  <c r="U68" i="37"/>
  <c r="T68" i="37"/>
  <c r="V68" i="37"/>
  <c r="U120" i="37"/>
  <c r="T120" i="37"/>
  <c r="V120" i="37"/>
  <c r="U172" i="37"/>
  <c r="T172" i="37"/>
  <c r="V172" i="37"/>
  <c r="U224" i="37"/>
  <c r="T224" i="37"/>
  <c r="V224" i="37"/>
  <c r="U276" i="37"/>
  <c r="T276" i="37"/>
  <c r="V276" i="37"/>
  <c r="U328" i="37"/>
  <c r="T328" i="37"/>
  <c r="V328" i="37"/>
  <c r="U380" i="37"/>
  <c r="T380" i="37"/>
  <c r="V380" i="37"/>
  <c r="U416" i="37"/>
  <c r="T416" i="37"/>
  <c r="V416" i="37"/>
  <c r="U461" i="37"/>
  <c r="T461" i="37"/>
  <c r="V461" i="37"/>
  <c r="I3" i="37"/>
  <c r="J3" i="37"/>
  <c r="Q358" i="50"/>
  <c r="Z5" i="50" s="1"/>
  <c r="Q357" i="50"/>
  <c r="Z4" i="50" s="1"/>
  <c r="Q356" i="50"/>
  <c r="D3" i="37"/>
  <c r="V211" i="49" l="1"/>
  <c r="V315" i="49" l="1"/>
  <c r="V367" i="49"/>
  <c r="J400" i="49"/>
  <c r="J152" i="49"/>
  <c r="J385" i="49"/>
  <c r="J486" i="49"/>
  <c r="J394" i="49"/>
  <c r="V417" i="49"/>
  <c r="Q25" i="37"/>
  <c r="Q155" i="37"/>
  <c r="Q181" i="37"/>
  <c r="Q207" i="37"/>
  <c r="Q233" i="37"/>
  <c r="Q259" i="37"/>
  <c r="Q285" i="37"/>
  <c r="Q311" i="37"/>
  <c r="Q337" i="37"/>
  <c r="Q363" i="37"/>
  <c r="Q385" i="37"/>
  <c r="Q412" i="37"/>
  <c r="Q421" i="37"/>
  <c r="Q457" i="37"/>
  <c r="Q466" i="37"/>
  <c r="J35" i="49"/>
  <c r="J165" i="49"/>
  <c r="J295" i="49"/>
  <c r="J74" i="49"/>
  <c r="J22" i="49"/>
  <c r="J139" i="49"/>
  <c r="J191" i="49"/>
  <c r="J217" i="49"/>
  <c r="J204" i="49"/>
  <c r="J87" i="49"/>
  <c r="J308" i="49"/>
  <c r="J48" i="49"/>
  <c r="J100" i="49"/>
  <c r="J178" i="49"/>
  <c r="J256" i="49"/>
  <c r="V332" i="49"/>
  <c r="J9" i="49"/>
  <c r="J61" i="49"/>
  <c r="J269" i="49"/>
  <c r="V29" i="49"/>
  <c r="V30" i="49"/>
  <c r="J32" i="49"/>
  <c r="V33" i="49"/>
  <c r="V58" i="49"/>
  <c r="V60" i="49"/>
  <c r="J108" i="49"/>
  <c r="V109" i="49"/>
  <c r="V110" i="49"/>
  <c r="J125" i="49"/>
  <c r="V127" i="49"/>
  <c r="J134" i="49"/>
  <c r="V135" i="49"/>
  <c r="V149" i="49"/>
  <c r="V151" i="49"/>
  <c r="V185" i="49"/>
  <c r="V199" i="49"/>
  <c r="J201" i="49"/>
  <c r="J212" i="49"/>
  <c r="V213" i="49"/>
  <c r="J242" i="49"/>
  <c r="V244" i="49"/>
  <c r="J290" i="49"/>
  <c r="V291" i="49"/>
  <c r="V292" i="49"/>
  <c r="V293" i="49"/>
  <c r="J315" i="49"/>
  <c r="V316" i="49"/>
  <c r="J318" i="49"/>
  <c r="V347" i="49"/>
  <c r="J355" i="49"/>
  <c r="V356" i="49"/>
  <c r="V357" i="49"/>
  <c r="V359" i="49"/>
  <c r="J374" i="49"/>
  <c r="J381" i="49"/>
  <c r="J382" i="49"/>
  <c r="V383" i="49"/>
  <c r="J399" i="49"/>
  <c r="J425" i="49"/>
  <c r="J504" i="49"/>
  <c r="J113" i="49"/>
  <c r="J243" i="49"/>
  <c r="J8" i="49"/>
  <c r="V9" i="49"/>
  <c r="V10" i="49"/>
  <c r="V16" i="49"/>
  <c r="J21" i="49"/>
  <c r="V22" i="49"/>
  <c r="V23" i="49"/>
  <c r="J47" i="49"/>
  <c r="V48" i="49"/>
  <c r="V49" i="49"/>
  <c r="J73" i="49"/>
  <c r="V74" i="49"/>
  <c r="V75" i="49"/>
  <c r="J86" i="49"/>
  <c r="V87" i="49"/>
  <c r="V88" i="49"/>
  <c r="J99" i="49"/>
  <c r="V100" i="49"/>
  <c r="V101" i="49"/>
  <c r="V120" i="49"/>
  <c r="J121" i="49"/>
  <c r="V121" i="49"/>
  <c r="V122" i="49"/>
  <c r="J123" i="49"/>
  <c r="V123" i="49"/>
  <c r="V124" i="49"/>
  <c r="V125" i="49"/>
  <c r="J164" i="49"/>
  <c r="V165" i="49"/>
  <c r="V166" i="49"/>
  <c r="J177" i="49"/>
  <c r="V178" i="49"/>
  <c r="V179" i="49"/>
  <c r="V224" i="49"/>
  <c r="J225" i="49"/>
  <c r="V225" i="49"/>
  <c r="V226" i="49"/>
  <c r="J227" i="49"/>
  <c r="V227" i="49"/>
  <c r="V228" i="49"/>
  <c r="V229" i="49"/>
  <c r="V237" i="49"/>
  <c r="J238" i="49"/>
  <c r="V238" i="49"/>
  <c r="V239" i="49"/>
  <c r="J240" i="49"/>
  <c r="V240" i="49"/>
  <c r="V241" i="49"/>
  <c r="V242" i="49"/>
  <c r="J257" i="49"/>
  <c r="J270" i="49"/>
  <c r="V276" i="49"/>
  <c r="J277" i="49"/>
  <c r="V277" i="49"/>
  <c r="V278" i="49"/>
  <c r="J279" i="49"/>
  <c r="V279" i="49"/>
  <c r="V280" i="49"/>
  <c r="V281" i="49"/>
  <c r="J307" i="49"/>
  <c r="V308" i="49"/>
  <c r="V309" i="49"/>
  <c r="J335" i="49"/>
  <c r="J341" i="49"/>
  <c r="J342" i="49"/>
  <c r="V342" i="49"/>
  <c r="J343" i="49"/>
  <c r="V343" i="49"/>
  <c r="J344" i="49"/>
  <c r="V344" i="49"/>
  <c r="J345" i="49"/>
  <c r="V346" i="49"/>
  <c r="J372" i="49"/>
  <c r="J373" i="49"/>
  <c r="V373" i="49"/>
  <c r="V374" i="49"/>
  <c r="J387" i="49"/>
  <c r="V389" i="49"/>
  <c r="V390" i="49"/>
  <c r="V391" i="49"/>
  <c r="J398" i="49"/>
  <c r="J411" i="49"/>
  <c r="V446" i="49"/>
  <c r="J438" i="49"/>
  <c r="J451" i="49"/>
  <c r="J464" i="49"/>
  <c r="J471" i="49"/>
  <c r="J472" i="49"/>
  <c r="J473" i="49"/>
  <c r="J474" i="49"/>
  <c r="J475" i="49"/>
  <c r="J490" i="49"/>
  <c r="J503" i="49"/>
  <c r="J516" i="49"/>
  <c r="J3" i="49"/>
  <c r="J16" i="49"/>
  <c r="J29" i="49"/>
  <c r="J42" i="49"/>
  <c r="J55" i="49"/>
  <c r="J68" i="49"/>
  <c r="J81" i="49"/>
  <c r="J94" i="49"/>
  <c r="J107" i="49"/>
  <c r="J120" i="49"/>
  <c r="J133" i="49"/>
  <c r="J146" i="49"/>
  <c r="J159" i="49"/>
  <c r="J172" i="49"/>
  <c r="J185" i="49"/>
  <c r="J198" i="49"/>
  <c r="J211" i="49"/>
  <c r="J224" i="49"/>
  <c r="J237" i="49"/>
  <c r="J250" i="49"/>
  <c r="J263" i="49"/>
  <c r="J276" i="49"/>
  <c r="J289" i="49"/>
  <c r="J302" i="49"/>
  <c r="V341" i="49"/>
  <c r="J424" i="49"/>
  <c r="J10" i="49"/>
  <c r="J23" i="49"/>
  <c r="V32" i="49"/>
  <c r="V34" i="49"/>
  <c r="V55" i="49"/>
  <c r="V56" i="49"/>
  <c r="J58" i="49"/>
  <c r="V59" i="49"/>
  <c r="J88" i="49"/>
  <c r="V107" i="49"/>
  <c r="V108" i="49"/>
  <c r="J110" i="49"/>
  <c r="V111" i="49"/>
  <c r="V114" i="49"/>
  <c r="V136" i="49"/>
  <c r="V138" i="49"/>
  <c r="J147" i="49"/>
  <c r="V148" i="49"/>
  <c r="J166" i="49"/>
  <c r="V186" i="49"/>
  <c r="J188" i="49"/>
  <c r="V189" i="49"/>
  <c r="V198" i="49"/>
  <c r="V202" i="49"/>
  <c r="V214" i="49"/>
  <c r="V216" i="49"/>
  <c r="V231" i="49"/>
  <c r="V282" i="49"/>
  <c r="V290" i="49"/>
  <c r="J292" i="49"/>
  <c r="V294" i="49"/>
  <c r="J309" i="49"/>
  <c r="J316" i="49"/>
  <c r="V317" i="49"/>
  <c r="J319" i="49"/>
  <c r="J346" i="49"/>
  <c r="V348" i="49"/>
  <c r="J356" i="49"/>
  <c r="J358" i="49"/>
  <c r="J380" i="49"/>
  <c r="V381" i="49"/>
  <c r="J383" i="49"/>
  <c r="V398" i="49"/>
  <c r="J412" i="49"/>
  <c r="J452" i="49"/>
  <c r="J517" i="49"/>
  <c r="V3" i="49"/>
  <c r="J4" i="49"/>
  <c r="V4" i="49"/>
  <c r="V5" i="49"/>
  <c r="J6" i="49"/>
  <c r="V6" i="49"/>
  <c r="V7" i="49"/>
  <c r="V8" i="49"/>
  <c r="J17" i="49"/>
  <c r="V17" i="49"/>
  <c r="V18" i="49"/>
  <c r="J19" i="49"/>
  <c r="V19" i="49"/>
  <c r="V20" i="49"/>
  <c r="V21" i="49"/>
  <c r="J36" i="49"/>
  <c r="V42" i="49"/>
  <c r="J43" i="49"/>
  <c r="V43" i="49"/>
  <c r="V44" i="49"/>
  <c r="J45" i="49"/>
  <c r="V45" i="49"/>
  <c r="V46" i="49"/>
  <c r="V47" i="49"/>
  <c r="J62" i="49"/>
  <c r="V68" i="49"/>
  <c r="J69" i="49"/>
  <c r="V69" i="49"/>
  <c r="V70" i="49"/>
  <c r="J71" i="49"/>
  <c r="V71" i="49"/>
  <c r="V72" i="49"/>
  <c r="V73" i="49"/>
  <c r="V81" i="49"/>
  <c r="J82" i="49"/>
  <c r="V82" i="49"/>
  <c r="V83" i="49"/>
  <c r="J84" i="49"/>
  <c r="V84" i="49"/>
  <c r="V85" i="49"/>
  <c r="V86" i="49"/>
  <c r="V94" i="49"/>
  <c r="J95" i="49"/>
  <c r="V95" i="49"/>
  <c r="V96" i="49"/>
  <c r="J97" i="49"/>
  <c r="V97" i="49"/>
  <c r="V98" i="49"/>
  <c r="V99" i="49"/>
  <c r="J140" i="49"/>
  <c r="J153" i="49"/>
  <c r="V159" i="49"/>
  <c r="J160" i="49"/>
  <c r="V160" i="49"/>
  <c r="V161" i="49"/>
  <c r="J162" i="49"/>
  <c r="V162" i="49"/>
  <c r="V163" i="49"/>
  <c r="V164" i="49"/>
  <c r="V172" i="49"/>
  <c r="J173" i="49"/>
  <c r="V173" i="49"/>
  <c r="V174" i="49"/>
  <c r="J175" i="49"/>
  <c r="V175" i="49"/>
  <c r="V176" i="49"/>
  <c r="V177" i="49"/>
  <c r="J192" i="49"/>
  <c r="J205" i="49"/>
  <c r="J218" i="49"/>
  <c r="J255" i="49"/>
  <c r="V256" i="49"/>
  <c r="V257" i="49"/>
  <c r="J268" i="49"/>
  <c r="V269" i="49"/>
  <c r="V270" i="49"/>
  <c r="J296" i="49"/>
  <c r="V302" i="49"/>
  <c r="J303" i="49"/>
  <c r="V303" i="49"/>
  <c r="V304" i="49"/>
  <c r="J305" i="49"/>
  <c r="V305" i="49"/>
  <c r="V306" i="49"/>
  <c r="V307" i="49"/>
  <c r="J322" i="49"/>
  <c r="J328" i="49"/>
  <c r="J333" i="49"/>
  <c r="J334" i="49"/>
  <c r="V334" i="49"/>
  <c r="V335" i="49"/>
  <c r="J361" i="49"/>
  <c r="J367" i="49"/>
  <c r="J368" i="49"/>
  <c r="V368" i="49"/>
  <c r="J369" i="49"/>
  <c r="V369" i="49"/>
  <c r="J370" i="49"/>
  <c r="V370" i="49"/>
  <c r="J371" i="49"/>
  <c r="V372" i="49"/>
  <c r="J386" i="49"/>
  <c r="V392" i="49"/>
  <c r="J393" i="49"/>
  <c r="J395" i="49"/>
  <c r="J396" i="49"/>
  <c r="J397" i="49"/>
  <c r="V400" i="49"/>
  <c r="V401" i="49"/>
  <c r="J406" i="49"/>
  <c r="J407" i="49"/>
  <c r="V407" i="49"/>
  <c r="J408" i="49"/>
  <c r="V408" i="49"/>
  <c r="V409" i="49"/>
  <c r="J410" i="49"/>
  <c r="V410" i="49"/>
  <c r="V416" i="49"/>
  <c r="V418" i="49"/>
  <c r="J419" i="49"/>
  <c r="V419" i="49"/>
  <c r="J420" i="49"/>
  <c r="J421" i="49"/>
  <c r="J422" i="49"/>
  <c r="J423" i="49"/>
  <c r="V426" i="49"/>
  <c r="V427" i="49"/>
  <c r="V428" i="49"/>
  <c r="J432" i="49"/>
  <c r="J434" i="49"/>
  <c r="V443" i="49"/>
  <c r="J437" i="49"/>
  <c r="J450" i="49"/>
  <c r="J463" i="49"/>
  <c r="J478" i="49"/>
  <c r="J489" i="49"/>
  <c r="J502" i="49"/>
  <c r="J515" i="49"/>
  <c r="J5" i="49"/>
  <c r="J18" i="49"/>
  <c r="J31" i="49"/>
  <c r="J44" i="49"/>
  <c r="J57" i="49"/>
  <c r="J70" i="49"/>
  <c r="J83" i="49"/>
  <c r="J96" i="49"/>
  <c r="J109" i="49"/>
  <c r="J122" i="49"/>
  <c r="J135" i="49"/>
  <c r="J148" i="49"/>
  <c r="J161" i="49"/>
  <c r="J174" i="49"/>
  <c r="J187" i="49"/>
  <c r="J200" i="49"/>
  <c r="J213" i="49"/>
  <c r="J226" i="49"/>
  <c r="J239" i="49"/>
  <c r="J252" i="49"/>
  <c r="J265" i="49"/>
  <c r="J278" i="49"/>
  <c r="J291" i="49"/>
  <c r="J304" i="49"/>
  <c r="V319" i="49"/>
  <c r="V345" i="49"/>
  <c r="V371" i="49"/>
  <c r="J433" i="49"/>
  <c r="J30" i="49"/>
  <c r="V31" i="49"/>
  <c r="J49" i="49"/>
  <c r="J56" i="49"/>
  <c r="V57" i="49"/>
  <c r="J75" i="49"/>
  <c r="J101" i="49"/>
  <c r="V112" i="49"/>
  <c r="V113" i="49"/>
  <c r="V126" i="49"/>
  <c r="V134" i="49"/>
  <c r="J136" i="49"/>
  <c r="V137" i="49"/>
  <c r="V146" i="49"/>
  <c r="V147" i="49"/>
  <c r="J149" i="49"/>
  <c r="V150" i="49"/>
  <c r="J179" i="49"/>
  <c r="J186" i="49"/>
  <c r="V187" i="49"/>
  <c r="V188" i="49"/>
  <c r="V190" i="49"/>
  <c r="J199" i="49"/>
  <c r="V200" i="49"/>
  <c r="V201" i="49"/>
  <c r="V203" i="49"/>
  <c r="V212" i="49"/>
  <c r="J214" i="49"/>
  <c r="V215" i="49"/>
  <c r="J229" i="49"/>
  <c r="V230" i="49"/>
  <c r="V243" i="49"/>
  <c r="J281" i="49"/>
  <c r="V283" i="49"/>
  <c r="J317" i="49"/>
  <c r="V318" i="49"/>
  <c r="V320" i="49"/>
  <c r="J347" i="49"/>
  <c r="V355" i="49"/>
  <c r="J357" i="49"/>
  <c r="V382" i="49"/>
  <c r="J384" i="49"/>
  <c r="V399" i="49"/>
  <c r="V425" i="49"/>
  <c r="J439" i="49"/>
  <c r="J465" i="49"/>
  <c r="J476" i="49"/>
  <c r="J491" i="49"/>
  <c r="J126" i="49"/>
  <c r="J230" i="49"/>
  <c r="J282" i="49"/>
  <c r="V358" i="49"/>
  <c r="J34" i="49"/>
  <c r="V35" i="49"/>
  <c r="V36" i="49"/>
  <c r="J60" i="49"/>
  <c r="V61" i="49"/>
  <c r="V62" i="49"/>
  <c r="J112" i="49"/>
  <c r="J114" i="49"/>
  <c r="J127" i="49"/>
  <c r="V133" i="49"/>
  <c r="J138" i="49"/>
  <c r="V139" i="49"/>
  <c r="V140" i="49"/>
  <c r="J151" i="49"/>
  <c r="V152" i="49"/>
  <c r="V153" i="49"/>
  <c r="J190" i="49"/>
  <c r="V191" i="49"/>
  <c r="V192" i="49"/>
  <c r="J203" i="49"/>
  <c r="V204" i="49"/>
  <c r="V205" i="49"/>
  <c r="J216" i="49"/>
  <c r="V217" i="49"/>
  <c r="V218" i="49"/>
  <c r="J231" i="49"/>
  <c r="J244" i="49"/>
  <c r="V250" i="49"/>
  <c r="J251" i="49"/>
  <c r="V251" i="49"/>
  <c r="V252" i="49"/>
  <c r="J253" i="49"/>
  <c r="V253" i="49"/>
  <c r="V254" i="49"/>
  <c r="V255" i="49"/>
  <c r="V263" i="49"/>
  <c r="J264" i="49"/>
  <c r="V264" i="49"/>
  <c r="V265" i="49"/>
  <c r="J266" i="49"/>
  <c r="V266" i="49"/>
  <c r="V267" i="49"/>
  <c r="V268" i="49"/>
  <c r="J283" i="49"/>
  <c r="V289" i="49"/>
  <c r="J294" i="49"/>
  <c r="V295" i="49"/>
  <c r="V296" i="49"/>
  <c r="J320" i="49"/>
  <c r="J321" i="49"/>
  <c r="V321" i="49"/>
  <c r="V322" i="49"/>
  <c r="J329" i="49"/>
  <c r="V329" i="49"/>
  <c r="J330" i="49"/>
  <c r="V330" i="49"/>
  <c r="J331" i="49"/>
  <c r="V331" i="49"/>
  <c r="J332" i="49"/>
  <c r="V333" i="49"/>
  <c r="J348" i="49"/>
  <c r="J354" i="49"/>
  <c r="J359" i="49"/>
  <c r="J360" i="49"/>
  <c r="V360" i="49"/>
  <c r="V361" i="49"/>
  <c r="J413" i="49"/>
  <c r="J426" i="49"/>
  <c r="J435" i="49"/>
  <c r="V444" i="49"/>
  <c r="J436" i="49"/>
  <c r="V445" i="49"/>
  <c r="V452" i="49"/>
  <c r="V453" i="49"/>
  <c r="J445" i="49"/>
  <c r="V454" i="49"/>
  <c r="J446" i="49"/>
  <c r="V455" i="49"/>
  <c r="J447" i="49"/>
  <c r="J448" i="49"/>
  <c r="V461" i="49"/>
  <c r="V462" i="49"/>
  <c r="V463" i="49"/>
  <c r="V464" i="49"/>
  <c r="J458" i="49"/>
  <c r="J459" i="49"/>
  <c r="J460" i="49"/>
  <c r="J461" i="49"/>
  <c r="J462" i="49"/>
  <c r="J477" i="49"/>
  <c r="J484" i="49"/>
  <c r="J485" i="49"/>
  <c r="J487" i="49"/>
  <c r="J488" i="49"/>
  <c r="J497" i="49"/>
  <c r="J498" i="49"/>
  <c r="J499" i="49"/>
  <c r="J500" i="49"/>
  <c r="J501" i="49"/>
  <c r="J510" i="49"/>
  <c r="J511" i="49"/>
  <c r="J512" i="49"/>
  <c r="J513" i="49"/>
  <c r="J514" i="49"/>
  <c r="J7" i="49"/>
  <c r="J20" i="49"/>
  <c r="J33" i="49"/>
  <c r="J46" i="49"/>
  <c r="J59" i="49"/>
  <c r="J72" i="49"/>
  <c r="J85" i="49"/>
  <c r="J98" i="49"/>
  <c r="J111" i="49"/>
  <c r="J124" i="49"/>
  <c r="J137" i="49"/>
  <c r="J150" i="49"/>
  <c r="J163" i="49"/>
  <c r="J176" i="49"/>
  <c r="J189" i="49"/>
  <c r="J202" i="49"/>
  <c r="J215" i="49"/>
  <c r="J228" i="49"/>
  <c r="J241" i="49"/>
  <c r="J254" i="49"/>
  <c r="J267" i="49"/>
  <c r="J280" i="49"/>
  <c r="J293" i="49"/>
  <c r="J306" i="49"/>
  <c r="V328" i="49"/>
  <c r="V354" i="49"/>
  <c r="V380" i="49"/>
  <c r="J409" i="49"/>
  <c r="J449" i="49"/>
  <c r="Q466" i="49" l="1"/>
  <c r="E518" i="49"/>
  <c r="E508" i="49"/>
  <c r="E440" i="49"/>
  <c r="Q421" i="49"/>
  <c r="E493" i="49"/>
  <c r="Q447" i="49"/>
  <c r="Q468" i="49"/>
  <c r="Q396" i="49"/>
  <c r="Q420" i="49"/>
  <c r="E11" i="37"/>
  <c r="E492" i="37"/>
  <c r="E466" i="37"/>
  <c r="E440" i="37"/>
  <c r="E414" i="37"/>
  <c r="E388" i="37"/>
  <c r="E362" i="37"/>
  <c r="E336" i="37"/>
  <c r="E310" i="37"/>
  <c r="E284" i="37"/>
  <c r="Q404" i="37"/>
  <c r="Q128" i="37"/>
  <c r="Q102" i="37"/>
  <c r="Q50" i="37"/>
  <c r="E91" i="49"/>
  <c r="E467" i="49"/>
  <c r="Q429" i="49"/>
  <c r="E417" i="49"/>
  <c r="E375" i="49"/>
  <c r="E362" i="49"/>
  <c r="E349" i="49"/>
  <c r="E336" i="49"/>
  <c r="E323" i="49"/>
  <c r="E310" i="49"/>
  <c r="E297" i="49"/>
  <c r="E284" i="49"/>
  <c r="E219" i="49"/>
  <c r="Q194" i="49"/>
  <c r="Q181" i="49"/>
  <c r="E154" i="49"/>
  <c r="E102" i="49"/>
  <c r="Q403" i="49"/>
  <c r="E442" i="49"/>
  <c r="Q467" i="37"/>
  <c r="Q422" i="37"/>
  <c r="Q394" i="37"/>
  <c r="Q386" i="37"/>
  <c r="E155" i="49"/>
  <c r="E416" i="49"/>
  <c r="Q65" i="49"/>
  <c r="E130" i="49"/>
  <c r="E259" i="37"/>
  <c r="Q465" i="37"/>
  <c r="Q458" i="37"/>
  <c r="Q420" i="37"/>
  <c r="Q413" i="37"/>
  <c r="Q384" i="37"/>
  <c r="E506" i="49"/>
  <c r="Q448" i="49"/>
  <c r="Q394" i="49"/>
  <c r="Q447" i="37"/>
  <c r="Q402" i="37"/>
  <c r="E480" i="49"/>
  <c r="Q465" i="49"/>
  <c r="Q423" i="49"/>
  <c r="E168" i="49"/>
  <c r="Q456" i="37"/>
  <c r="Q448" i="37"/>
  <c r="Q411" i="37"/>
  <c r="Q403" i="37"/>
  <c r="E495" i="49"/>
  <c r="Q450" i="49"/>
  <c r="E232" i="37"/>
  <c r="E206" i="37"/>
  <c r="E180" i="37"/>
  <c r="E154" i="37"/>
  <c r="E128" i="37"/>
  <c r="E102" i="37"/>
  <c r="E76" i="37"/>
  <c r="E50" i="37"/>
  <c r="E24" i="37"/>
  <c r="E389" i="49"/>
  <c r="E246" i="49"/>
  <c r="E129" i="49"/>
  <c r="E90" i="49"/>
  <c r="Q235" i="49"/>
  <c r="Q14" i="49"/>
  <c r="E12" i="49"/>
  <c r="Q413" i="49"/>
  <c r="E13" i="49"/>
  <c r="E51" i="37"/>
  <c r="Q432" i="49"/>
  <c r="E274" i="49"/>
  <c r="E103" i="49"/>
  <c r="Q405" i="49"/>
  <c r="Q52" i="49"/>
  <c r="Q13" i="49"/>
  <c r="Q404" i="49"/>
  <c r="E520" i="49"/>
  <c r="E521" i="49"/>
  <c r="E519" i="37"/>
  <c r="E519" i="49"/>
  <c r="E518" i="37"/>
  <c r="E507" i="49"/>
  <c r="E506" i="37"/>
  <c r="E505" i="37"/>
  <c r="E505" i="49"/>
  <c r="E493" i="37"/>
  <c r="E494" i="49"/>
  <c r="E492" i="49"/>
  <c r="E479" i="49"/>
  <c r="E482" i="49"/>
  <c r="E479" i="37"/>
  <c r="E481" i="49"/>
  <c r="E480" i="37"/>
  <c r="Q467" i="49"/>
  <c r="E467" i="37"/>
  <c r="E468" i="49"/>
  <c r="E466" i="49"/>
  <c r="E469" i="49"/>
  <c r="E456" i="49"/>
  <c r="E453" i="37"/>
  <c r="E454" i="49"/>
  <c r="E453" i="49"/>
  <c r="E455" i="49"/>
  <c r="E454" i="37"/>
  <c r="Q456" i="49"/>
  <c r="Q459" i="49"/>
  <c r="Q458" i="49"/>
  <c r="Q457" i="49"/>
  <c r="Q449" i="49"/>
  <c r="E441" i="37"/>
  <c r="E443" i="49"/>
  <c r="E441" i="49"/>
  <c r="Q431" i="49"/>
  <c r="Q430" i="37"/>
  <c r="Q429" i="37"/>
  <c r="Q431" i="37"/>
  <c r="Q430" i="49"/>
  <c r="E429" i="49"/>
  <c r="E427" i="49"/>
  <c r="E427" i="37"/>
  <c r="E430" i="49"/>
  <c r="E428" i="49"/>
  <c r="Q422" i="49"/>
  <c r="E415" i="37"/>
  <c r="E415" i="49"/>
  <c r="E414" i="49"/>
  <c r="Q412" i="49"/>
  <c r="Q411" i="49"/>
  <c r="Q414" i="49"/>
  <c r="Q402" i="49"/>
  <c r="E401" i="49"/>
  <c r="E403" i="49"/>
  <c r="E401" i="37"/>
  <c r="E404" i="49"/>
  <c r="E402" i="37"/>
  <c r="E402" i="49"/>
  <c r="Q393" i="37"/>
  <c r="Q395" i="49"/>
  <c r="Q393" i="49"/>
  <c r="Q395" i="37"/>
  <c r="Q386" i="49"/>
  <c r="Q385" i="49"/>
  <c r="Q384" i="49"/>
  <c r="Q387" i="49"/>
  <c r="E390" i="49"/>
  <c r="E388" i="49"/>
  <c r="E389" i="37"/>
  <c r="E391" i="49"/>
  <c r="Q376" i="37"/>
  <c r="Q376" i="49"/>
  <c r="Q377" i="49"/>
  <c r="Q378" i="49"/>
  <c r="Q375" i="37"/>
  <c r="Q375" i="49"/>
  <c r="E377" i="49"/>
  <c r="E378" i="49"/>
  <c r="E375" i="37"/>
  <c r="E376" i="49"/>
  <c r="E376" i="37"/>
  <c r="Q362" i="37"/>
  <c r="Q365" i="49"/>
  <c r="Q363" i="49"/>
  <c r="Q364" i="49"/>
  <c r="Q362" i="49"/>
  <c r="E363" i="37"/>
  <c r="E365" i="49"/>
  <c r="E364" i="49"/>
  <c r="E363" i="49"/>
  <c r="Q350" i="37"/>
  <c r="Q350" i="49"/>
  <c r="Q352" i="49"/>
  <c r="Q351" i="49"/>
  <c r="Q349" i="37"/>
  <c r="Q349" i="49"/>
  <c r="E352" i="49"/>
  <c r="E349" i="37"/>
  <c r="E350" i="49"/>
  <c r="E351" i="49"/>
  <c r="E350" i="37"/>
  <c r="Q336" i="37"/>
  <c r="Q338" i="49"/>
  <c r="Q337" i="49"/>
  <c r="Q339" i="49"/>
  <c r="Q336" i="49"/>
  <c r="E337" i="37"/>
  <c r="E339" i="49"/>
  <c r="E337" i="49"/>
  <c r="E338" i="49"/>
  <c r="Q326" i="49"/>
  <c r="Q325" i="49"/>
  <c r="Q324" i="37"/>
  <c r="Q324" i="49"/>
  <c r="Q323" i="37"/>
  <c r="Q323" i="49"/>
  <c r="Q313" i="49"/>
  <c r="Q310" i="37"/>
  <c r="Q311" i="49"/>
  <c r="Q312" i="49"/>
  <c r="Q310" i="49"/>
  <c r="E325" i="49"/>
  <c r="E326" i="49"/>
  <c r="E323" i="37"/>
  <c r="E324" i="49"/>
  <c r="E324" i="37"/>
  <c r="E312" i="49"/>
  <c r="E311" i="37"/>
  <c r="E313" i="49"/>
  <c r="E311" i="49"/>
  <c r="Q300" i="49"/>
  <c r="Q299" i="49"/>
  <c r="Q298" i="37"/>
  <c r="Q298" i="49"/>
  <c r="Q297" i="37"/>
  <c r="Q297" i="49"/>
  <c r="E300" i="49"/>
  <c r="E299" i="49"/>
  <c r="E297" i="37"/>
  <c r="E298" i="49"/>
  <c r="E298" i="37"/>
  <c r="Q284" i="37"/>
  <c r="Q287" i="49"/>
  <c r="Q285" i="49"/>
  <c r="Q286" i="49"/>
  <c r="Q284" i="49"/>
  <c r="E285" i="37"/>
  <c r="E287" i="49"/>
  <c r="E285" i="49"/>
  <c r="E286" i="49"/>
  <c r="Q273" i="49"/>
  <c r="Q272" i="37"/>
  <c r="Q272" i="49"/>
  <c r="Q274" i="49"/>
  <c r="Q271" i="37"/>
  <c r="Q271" i="49"/>
  <c r="E271" i="49"/>
  <c r="E271" i="37"/>
  <c r="E272" i="49"/>
  <c r="E273" i="49"/>
  <c r="E272" i="37"/>
  <c r="E258" i="37"/>
  <c r="E259" i="49"/>
  <c r="E258" i="49"/>
  <c r="E260" i="49"/>
  <c r="E261" i="49"/>
  <c r="Q258" i="37"/>
  <c r="Q259" i="49"/>
  <c r="Q260" i="49"/>
  <c r="Q258" i="49"/>
  <c r="Q261" i="49"/>
  <c r="Q247" i="49"/>
  <c r="Q246" i="49"/>
  <c r="Q246" i="37"/>
  <c r="Q245" i="49"/>
  <c r="Q245" i="37"/>
  <c r="Q248" i="49"/>
  <c r="E247" i="49"/>
  <c r="E245" i="37"/>
  <c r="E245" i="49"/>
  <c r="E246" i="37"/>
  <c r="E248" i="49"/>
  <c r="Q234" i="49"/>
  <c r="Q232" i="37"/>
  <c r="Q233" i="49"/>
  <c r="Q232" i="49"/>
  <c r="E233" i="37"/>
  <c r="E232" i="49"/>
  <c r="E234" i="49"/>
  <c r="E235" i="49"/>
  <c r="E233" i="49"/>
  <c r="Q220" i="37"/>
  <c r="Q220" i="49"/>
  <c r="Q219" i="49"/>
  <c r="Q221" i="49"/>
  <c r="Q219" i="37"/>
  <c r="Q222" i="49"/>
  <c r="E222" i="49"/>
  <c r="E221" i="49"/>
  <c r="E219" i="37"/>
  <c r="E220" i="49"/>
  <c r="E220" i="37"/>
  <c r="Q208" i="49"/>
  <c r="Q206" i="37"/>
  <c r="Q206" i="49"/>
  <c r="Q207" i="49"/>
  <c r="Q209" i="49"/>
  <c r="E207" i="37"/>
  <c r="E207" i="49"/>
  <c r="E206" i="49"/>
  <c r="E208" i="49"/>
  <c r="E209" i="49"/>
  <c r="Q193" i="49"/>
  <c r="Q195" i="49"/>
  <c r="Q194" i="37"/>
  <c r="Q196" i="49"/>
  <c r="Q193" i="37"/>
  <c r="E194" i="49"/>
  <c r="E193" i="37"/>
  <c r="E193" i="49"/>
  <c r="E195" i="49"/>
  <c r="E194" i="37"/>
  <c r="E196" i="49"/>
  <c r="Q182" i="49"/>
  <c r="Q180" i="37"/>
  <c r="Q180" i="49"/>
  <c r="Q183" i="49"/>
  <c r="E181" i="49"/>
  <c r="E181" i="37"/>
  <c r="E182" i="49"/>
  <c r="E180" i="49"/>
  <c r="E183" i="49"/>
  <c r="Q169" i="49"/>
  <c r="Q168" i="37"/>
  <c r="Q168" i="49"/>
  <c r="Q167" i="49"/>
  <c r="Q167" i="37"/>
  <c r="Q170" i="49"/>
  <c r="E167" i="49"/>
  <c r="E170" i="49"/>
  <c r="E169" i="49"/>
  <c r="E167" i="37"/>
  <c r="E168" i="37"/>
  <c r="E156" i="49"/>
  <c r="E155" i="37"/>
  <c r="E157" i="49"/>
  <c r="Q154" i="37"/>
  <c r="Q155" i="49"/>
  <c r="Q154" i="49"/>
  <c r="Q156" i="49"/>
  <c r="Q157" i="49"/>
  <c r="Q141" i="49"/>
  <c r="Q144" i="49"/>
  <c r="Q142" i="37"/>
  <c r="Q143" i="49"/>
  <c r="Q141" i="37"/>
  <c r="Q142" i="49"/>
  <c r="E143" i="49"/>
  <c r="E142" i="49"/>
  <c r="E142" i="37"/>
  <c r="E144" i="49"/>
  <c r="E141" i="37"/>
  <c r="E141" i="49"/>
  <c r="Q128" i="49"/>
  <c r="Q129" i="37"/>
  <c r="Q131" i="49"/>
  <c r="Q130" i="49"/>
  <c r="Q129" i="49"/>
  <c r="E129" i="37"/>
  <c r="E128" i="49"/>
  <c r="E131" i="49"/>
  <c r="Q115" i="49"/>
  <c r="Q115" i="37"/>
  <c r="Q116" i="49"/>
  <c r="Q117" i="49"/>
  <c r="Q116" i="37"/>
  <c r="Q118" i="49"/>
  <c r="E116" i="49"/>
  <c r="E117" i="49"/>
  <c r="E115" i="37"/>
  <c r="E115" i="49"/>
  <c r="E116" i="37"/>
  <c r="E118" i="49"/>
  <c r="E104" i="49"/>
  <c r="E103" i="37"/>
  <c r="E105" i="49"/>
  <c r="Q102" i="49"/>
  <c r="Q103" i="37"/>
  <c r="Q103" i="49"/>
  <c r="Q104" i="49"/>
  <c r="Q105" i="49"/>
  <c r="Q90" i="49"/>
  <c r="Q89" i="37"/>
  <c r="Q89" i="49"/>
  <c r="Q91" i="49"/>
  <c r="Q90" i="37"/>
  <c r="Q92" i="49"/>
  <c r="E89" i="37"/>
  <c r="E89" i="49"/>
  <c r="E90" i="37"/>
  <c r="E92" i="49"/>
  <c r="E77" i="37"/>
  <c r="E76" i="49"/>
  <c r="E79" i="49"/>
  <c r="E78" i="49"/>
  <c r="E77" i="49"/>
  <c r="Q76" i="37"/>
  <c r="Q79" i="49"/>
  <c r="Q77" i="37"/>
  <c r="Q77" i="49"/>
  <c r="Q78" i="49"/>
  <c r="Q76" i="49"/>
  <c r="Q63" i="37"/>
  <c r="Q64" i="49"/>
  <c r="Q63" i="49"/>
  <c r="Q64" i="37"/>
  <c r="Q66" i="49"/>
  <c r="E64" i="49"/>
  <c r="E66" i="49"/>
  <c r="E65" i="49"/>
  <c r="E63" i="37"/>
  <c r="E64" i="37"/>
  <c r="E63" i="49"/>
  <c r="E52" i="49"/>
  <c r="E50" i="49"/>
  <c r="E53" i="49"/>
  <c r="E51" i="49"/>
  <c r="Q51" i="37"/>
  <c r="Q50" i="49"/>
  <c r="Q51" i="49"/>
  <c r="Q53" i="49"/>
  <c r="Q40" i="49"/>
  <c r="Q37" i="37"/>
  <c r="Q38" i="49"/>
  <c r="Q39" i="49"/>
  <c r="Q38" i="37"/>
  <c r="Q37" i="49"/>
  <c r="E38" i="49"/>
  <c r="E39" i="49"/>
  <c r="E37" i="37"/>
  <c r="E37" i="49"/>
  <c r="E38" i="37"/>
  <c r="E40" i="49"/>
  <c r="E25" i="37"/>
  <c r="E24" i="49"/>
  <c r="E26" i="49"/>
  <c r="E27" i="49"/>
  <c r="E25" i="49"/>
  <c r="Q26" i="49"/>
  <c r="Q24" i="37"/>
  <c r="Q27" i="49"/>
  <c r="Q25" i="49"/>
  <c r="Q24" i="49"/>
  <c r="Q12" i="37"/>
  <c r="Q11" i="37"/>
  <c r="Q12" i="49"/>
  <c r="Q11" i="49"/>
  <c r="E11" i="49"/>
  <c r="E11" i="50"/>
  <c r="Z3" i="50" s="1"/>
  <c r="E12" i="37"/>
  <c r="E14" i="49"/>
  <c r="Q449" i="37"/>
  <c r="E428" i="37"/>
  <c r="E521" i="37"/>
  <c r="E520" i="37"/>
  <c r="E494" i="37"/>
  <c r="E169" i="37"/>
  <c r="E182" i="37"/>
  <c r="E195" i="37"/>
  <c r="E40" i="37"/>
  <c r="AA6" i="49" l="1"/>
  <c r="AA5" i="49"/>
  <c r="AA4" i="49"/>
  <c r="AA3" i="49"/>
  <c r="AA4" i="37"/>
  <c r="AA3" i="37"/>
  <c r="Q459" i="37"/>
  <c r="E209" i="37"/>
  <c r="Q450" i="37"/>
  <c r="E378" i="37"/>
  <c r="E352" i="37"/>
  <c r="E92" i="37"/>
  <c r="E313" i="37"/>
  <c r="E118" i="37"/>
  <c r="E222" i="37"/>
  <c r="E261" i="37"/>
  <c r="E66" i="37"/>
  <c r="E274" i="37"/>
  <c r="E456" i="37"/>
  <c r="E404" i="37"/>
  <c r="E235" i="37"/>
  <c r="E287" i="37"/>
  <c r="E300" i="37"/>
  <c r="E508" i="37"/>
  <c r="E507" i="37"/>
  <c r="E495" i="37"/>
  <c r="E469" i="37"/>
  <c r="E430" i="37"/>
  <c r="E377" i="37"/>
  <c r="E365" i="37"/>
  <c r="E339" i="37"/>
  <c r="E326" i="37"/>
  <c r="E248" i="37"/>
  <c r="E105" i="37"/>
  <c r="E26" i="37"/>
  <c r="E53" i="37"/>
  <c r="E130" i="37"/>
  <c r="E144" i="37"/>
  <c r="E443" i="37"/>
  <c r="E117" i="37"/>
  <c r="E299" i="37"/>
  <c r="E170" i="37"/>
  <c r="E482" i="37"/>
  <c r="E481" i="37"/>
  <c r="E27" i="37"/>
  <c r="E79" i="37"/>
  <c r="E131" i="37"/>
  <c r="E157" i="37"/>
  <c r="E196" i="37"/>
  <c r="E183" i="37"/>
  <c r="E390" i="37"/>
  <c r="E417" i="37"/>
  <c r="E391" i="37"/>
  <c r="E364" i="37"/>
  <c r="E442" i="37"/>
  <c r="E429" i="37"/>
  <c r="E338" i="37"/>
  <c r="E455" i="37"/>
  <c r="E403" i="37"/>
  <c r="E351" i="37"/>
  <c r="E325" i="37"/>
  <c r="E468" i="37"/>
  <c r="E416" i="37"/>
  <c r="E273" i="37"/>
  <c r="E286" i="37"/>
  <c r="E247" i="37"/>
  <c r="E221" i="37"/>
  <c r="E312" i="37"/>
  <c r="E260" i="37"/>
  <c r="E208" i="37"/>
  <c r="E234" i="37"/>
  <c r="E156" i="37"/>
  <c r="E143" i="37"/>
  <c r="E91" i="37"/>
  <c r="E104" i="37"/>
  <c r="E52" i="37"/>
  <c r="E65" i="37"/>
  <c r="E78" i="37"/>
  <c r="E39" i="37"/>
  <c r="Q326" i="37"/>
  <c r="Q299" i="37"/>
  <c r="Q235" i="37"/>
  <c r="Q352" i="37"/>
  <c r="Q414" i="37"/>
  <c r="Q313" i="37"/>
  <c r="Q405" i="37"/>
  <c r="Q183" i="37"/>
  <c r="Q387" i="37"/>
  <c r="Q196" i="37"/>
  <c r="Q339" i="37"/>
  <c r="Q287" i="37"/>
  <c r="Q274" i="37"/>
  <c r="Q248" i="37"/>
  <c r="Q423" i="37" l="1"/>
  <c r="Q432" i="37"/>
  <c r="Q468" i="37"/>
  <c r="Q396" i="37"/>
  <c r="Q118" i="37"/>
  <c r="Q222" i="37"/>
  <c r="Q300" i="37"/>
  <c r="Q170" i="37"/>
  <c r="Q157" i="37"/>
  <c r="Q209" i="37"/>
  <c r="Q261" i="37"/>
  <c r="Q365" i="37"/>
  <c r="Q144" i="37"/>
  <c r="Q131" i="37"/>
  <c r="Q378" i="37"/>
  <c r="Q105" i="37"/>
  <c r="Q92" i="37"/>
  <c r="Q260" i="37"/>
  <c r="Q169" i="37"/>
  <c r="Q234" i="37"/>
  <c r="Q377" i="37"/>
  <c r="Q364" i="37"/>
  <c r="Q351" i="37"/>
  <c r="Q338" i="37"/>
  <c r="Q325" i="37"/>
  <c r="Q312" i="37"/>
  <c r="Q286" i="37"/>
  <c r="Q273" i="37"/>
  <c r="Q247" i="37"/>
  <c r="Q221" i="37"/>
  <c r="Q208" i="37"/>
  <c r="Q195" i="37"/>
  <c r="Q182" i="37"/>
  <c r="Q156" i="37"/>
  <c r="Q143" i="37"/>
  <c r="Q130" i="37"/>
  <c r="Q117" i="37"/>
  <c r="Q104" i="37"/>
  <c r="Q91" i="37"/>
  <c r="Q79" i="37"/>
  <c r="Q66" i="37"/>
  <c r="Q53" i="37"/>
  <c r="Q40" i="37"/>
  <c r="Q27" i="37"/>
  <c r="Q78" i="37" l="1"/>
  <c r="Q65" i="37"/>
  <c r="Q52" i="37"/>
  <c r="Q39" i="37"/>
  <c r="Q26" i="37"/>
  <c r="Q14" i="37"/>
  <c r="Q13" i="37"/>
  <c r="E14" i="37" l="1"/>
  <c r="AA6" i="37" s="1"/>
  <c r="E13" i="37"/>
  <c r="AA5" i="37" s="1"/>
</calcChain>
</file>

<file path=xl/sharedStrings.xml><?xml version="1.0" encoding="utf-8"?>
<sst xmlns="http://schemas.openxmlformats.org/spreadsheetml/2006/main" count="7808" uniqueCount="1493">
  <si>
    <t>Surname</t>
  </si>
  <si>
    <t>First Name</t>
  </si>
  <si>
    <t>Time</t>
  </si>
  <si>
    <t>Name</t>
  </si>
  <si>
    <t>Num</t>
  </si>
  <si>
    <t>Full Name</t>
  </si>
  <si>
    <t>Cat</t>
  </si>
  <si>
    <t>Events</t>
  </si>
  <si>
    <t xml:space="preserve"> Pos</t>
  </si>
  <si>
    <t>Dist</t>
  </si>
  <si>
    <t>Age Cat</t>
  </si>
  <si>
    <t>F13</t>
  </si>
  <si>
    <t>F15</t>
  </si>
  <si>
    <t>F17</t>
  </si>
  <si>
    <t>M13</t>
  </si>
  <si>
    <t>M15</t>
  </si>
  <si>
    <t>M17</t>
  </si>
  <si>
    <t>Event Score</t>
  </si>
  <si>
    <t>Club</t>
  </si>
  <si>
    <t>Shot Putt U15 B</t>
  </si>
  <si>
    <t>Long Jump U13 B</t>
  </si>
  <si>
    <t>Long Jump U13 G</t>
  </si>
  <si>
    <t>High Jump U15 B</t>
  </si>
  <si>
    <t>High Jump U17 M</t>
  </si>
  <si>
    <t>Shot Putt U15 G</t>
  </si>
  <si>
    <t>Cleethorpes</t>
  </si>
  <si>
    <t>Wakefield</t>
  </si>
  <si>
    <t>Keighley &amp; Craven</t>
  </si>
  <si>
    <t>Skyrac AC</t>
  </si>
  <si>
    <t>Pontefract AC</t>
  </si>
  <si>
    <t>Barton &amp; Goole</t>
  </si>
  <si>
    <t>M/F</t>
  </si>
  <si>
    <t>300m H   U17 Ladies</t>
  </si>
  <si>
    <t>400m H   U17 Men</t>
  </si>
  <si>
    <t>Long Jump U/15 G</t>
  </si>
  <si>
    <t>Long Jump U/17 L</t>
  </si>
  <si>
    <t>High Jump U/13 B</t>
  </si>
  <si>
    <t>High Jump U/13 G</t>
  </si>
  <si>
    <t>Discus U15 B</t>
  </si>
  <si>
    <t>Discus U17 M</t>
  </si>
  <si>
    <t>Pole Vault U15 B</t>
  </si>
  <si>
    <t>Pole Vault U17 L</t>
  </si>
  <si>
    <t>Pole Vault U17 M</t>
  </si>
  <si>
    <t>Long Jump U/15 B</t>
  </si>
  <si>
    <t>Long Jump U/17 M</t>
  </si>
  <si>
    <t>High Jump U/15 G</t>
  </si>
  <si>
    <t>High Jump U/17 L</t>
  </si>
  <si>
    <t>Discus U/15 G</t>
  </si>
  <si>
    <t>Discus U/17 L</t>
  </si>
  <si>
    <t>Shot Putt U17 M</t>
  </si>
  <si>
    <t>Shot Putt U17 L</t>
  </si>
  <si>
    <t>4x100m U13 G</t>
  </si>
  <si>
    <t>4x100m U13 B</t>
  </si>
  <si>
    <t>4x100m U15 G</t>
  </si>
  <si>
    <t>4x100m U15 B</t>
  </si>
  <si>
    <t>4x100m U17 L</t>
  </si>
  <si>
    <t>4x100m U17 M</t>
  </si>
  <si>
    <t>4x300m U17 L</t>
  </si>
  <si>
    <t>4x300m U15 B</t>
  </si>
  <si>
    <t>Final Results</t>
  </si>
  <si>
    <t>70m H   U13 Girls</t>
  </si>
  <si>
    <t>75m H   U13 Boys</t>
  </si>
  <si>
    <t>75m H   U15 Girls</t>
  </si>
  <si>
    <t>80m H   U15 Boys</t>
  </si>
  <si>
    <t>80m H   U17 Ladies</t>
  </si>
  <si>
    <t>100m H   U17 Men</t>
  </si>
  <si>
    <t>150m  U13 Girls</t>
  </si>
  <si>
    <t>150m  U13 Boys</t>
  </si>
  <si>
    <t>200m  U17 Men</t>
  </si>
  <si>
    <t>800m  U13 Girls</t>
  </si>
  <si>
    <t>800m  U17 Men</t>
  </si>
  <si>
    <t>1500m S/C  U17 Ladies</t>
  </si>
  <si>
    <t>1500m S/C  U17 Men</t>
  </si>
  <si>
    <t>1200m  U13 Girls</t>
  </si>
  <si>
    <t>300m   U15 Girls</t>
  </si>
  <si>
    <t>300m  U17 Ladies</t>
  </si>
  <si>
    <t>75m  U13 Girls</t>
  </si>
  <si>
    <t>80m  U13 Boys</t>
  </si>
  <si>
    <t>100m  U15 Girls</t>
  </si>
  <si>
    <t>100m  U17 Men</t>
  </si>
  <si>
    <t>1500m  U13 Boys</t>
  </si>
  <si>
    <t>1500m  U17 Men</t>
  </si>
  <si>
    <t>3000m U17 Ladies</t>
  </si>
  <si>
    <t>3000m U17 Men</t>
  </si>
  <si>
    <t>400m   U17 Men</t>
  </si>
  <si>
    <t>200m  U15 Girls</t>
  </si>
  <si>
    <t>200m  U15 Boys</t>
  </si>
  <si>
    <t>200m  U17 Ladies</t>
  </si>
  <si>
    <t>800m  U13 Boys</t>
  </si>
  <si>
    <t>800m  U15 Girls</t>
  </si>
  <si>
    <t>800m  U15 Boys</t>
  </si>
  <si>
    <t>800m  U17 Ladies</t>
  </si>
  <si>
    <t>300m   U15 Boys</t>
  </si>
  <si>
    <t>100m  U15 Boys</t>
  </si>
  <si>
    <t>100m  U17 Ladies</t>
  </si>
  <si>
    <t>1500m  U15 Girls</t>
  </si>
  <si>
    <t>1500m  U15 Boys</t>
  </si>
  <si>
    <t>1500m  U17 Ladies</t>
  </si>
  <si>
    <t>M</t>
  </si>
  <si>
    <t/>
  </si>
  <si>
    <t>4x300m U15 Girls</t>
  </si>
  <si>
    <t>Hammer U15 G</t>
  </si>
  <si>
    <t>Hammer U15 B</t>
  </si>
  <si>
    <t>Hammer U17 L</t>
  </si>
  <si>
    <t>Hammer U17 M</t>
  </si>
  <si>
    <t>400m H U17 Men</t>
  </si>
  <si>
    <t>Grimsby</t>
  </si>
  <si>
    <t>Barnsley AC</t>
  </si>
  <si>
    <t>Halifax Harriers</t>
  </si>
  <si>
    <t>Rothwell</t>
  </si>
  <si>
    <t>Last Name</t>
  </si>
  <si>
    <t xml:space="preserve">Age Group </t>
  </si>
  <si>
    <t>Division</t>
  </si>
  <si>
    <t>Matilda</t>
  </si>
  <si>
    <t>Knudsen</t>
  </si>
  <si>
    <t>U13</t>
  </si>
  <si>
    <t>F</t>
  </si>
  <si>
    <t xml:space="preserve">Premier </t>
  </si>
  <si>
    <t>Isla</t>
  </si>
  <si>
    <t>McNiven</t>
  </si>
  <si>
    <t>Kimberley</t>
  </si>
  <si>
    <t>Lewin</t>
  </si>
  <si>
    <t>Jai</t>
  </si>
  <si>
    <t>Pathak</t>
  </si>
  <si>
    <t>Malik</t>
  </si>
  <si>
    <t>Stanwick</t>
  </si>
  <si>
    <t xml:space="preserve">Max </t>
  </si>
  <si>
    <t>Flear</t>
  </si>
  <si>
    <t>Max</t>
  </si>
  <si>
    <t>Holness</t>
  </si>
  <si>
    <t xml:space="preserve">Sally </t>
  </si>
  <si>
    <t>Freist</t>
  </si>
  <si>
    <t>U15</t>
  </si>
  <si>
    <t>Tabby</t>
  </si>
  <si>
    <t>Justice</t>
  </si>
  <si>
    <t xml:space="preserve">Isobel </t>
  </si>
  <si>
    <t>Walker</t>
  </si>
  <si>
    <t>Isabelle</t>
  </si>
  <si>
    <t>Allenby</t>
  </si>
  <si>
    <t>Rebecca</t>
  </si>
  <si>
    <t>Payling</t>
  </si>
  <si>
    <t>Evie</t>
  </si>
  <si>
    <t>Griffiths</t>
  </si>
  <si>
    <t>Tilly</t>
  </si>
  <si>
    <t>Carrotte</t>
  </si>
  <si>
    <t xml:space="preserve">Holly </t>
  </si>
  <si>
    <t>Smith</t>
  </si>
  <si>
    <t>Ruby</t>
  </si>
  <si>
    <t>Clarke</t>
  </si>
  <si>
    <t>Scarlett</t>
  </si>
  <si>
    <t>Dean</t>
  </si>
  <si>
    <t>Lola</t>
  </si>
  <si>
    <t>Best</t>
  </si>
  <si>
    <t xml:space="preserve">Lilly </t>
  </si>
  <si>
    <t>Morgan</t>
  </si>
  <si>
    <t>Lily</t>
  </si>
  <si>
    <t>Scrimshaw</t>
  </si>
  <si>
    <t>Chloe</t>
  </si>
  <si>
    <t>Phillips</t>
  </si>
  <si>
    <t>Alexander</t>
  </si>
  <si>
    <t>Jack</t>
  </si>
  <si>
    <t>Wright</t>
  </si>
  <si>
    <t>George</t>
  </si>
  <si>
    <t>Wilson</t>
  </si>
  <si>
    <t xml:space="preserve">Ben </t>
  </si>
  <si>
    <t>Stiles</t>
  </si>
  <si>
    <t>Alfie</t>
  </si>
  <si>
    <t>Burrell</t>
  </si>
  <si>
    <t>Ella</t>
  </si>
  <si>
    <t>Greenway</t>
  </si>
  <si>
    <t>U17</t>
  </si>
  <si>
    <t>Katelyn</t>
  </si>
  <si>
    <t>Howden</t>
  </si>
  <si>
    <t>Bella</t>
  </si>
  <si>
    <t>Cadey</t>
  </si>
  <si>
    <t>Maisie</t>
  </si>
  <si>
    <t>Charlie</t>
  </si>
  <si>
    <t>Edwards</t>
  </si>
  <si>
    <t>Ravi</t>
  </si>
  <si>
    <t xml:space="preserve">Joe </t>
  </si>
  <si>
    <t xml:space="preserve">Alex </t>
  </si>
  <si>
    <t>Palmer</t>
  </si>
  <si>
    <t xml:space="preserve">Jordan </t>
  </si>
  <si>
    <t>Louie</t>
  </si>
  <si>
    <t>Robin</t>
  </si>
  <si>
    <t>Mackenzie</t>
  </si>
  <si>
    <t>Offlier-Prime</t>
  </si>
  <si>
    <t>Violet</t>
  </si>
  <si>
    <t>Leak</t>
  </si>
  <si>
    <t>Premier</t>
  </si>
  <si>
    <t xml:space="preserve">Maisie </t>
  </si>
  <si>
    <t>Hicks</t>
  </si>
  <si>
    <t xml:space="preserve">Lacey </t>
  </si>
  <si>
    <t>Higgins</t>
  </si>
  <si>
    <t xml:space="preserve">Orla </t>
  </si>
  <si>
    <t>Nixon</t>
  </si>
  <si>
    <t xml:space="preserve">Evie </t>
  </si>
  <si>
    <t>Tunney</t>
  </si>
  <si>
    <t xml:space="preserve">Rosie </t>
  </si>
  <si>
    <t>Thistlewood</t>
  </si>
  <si>
    <t xml:space="preserve">Jessica </t>
  </si>
  <si>
    <t>Johnson</t>
  </si>
  <si>
    <t>Isla Shackleton</t>
  </si>
  <si>
    <t>Shackleton</t>
  </si>
  <si>
    <t>Libby</t>
  </si>
  <si>
    <t>Cook</t>
  </si>
  <si>
    <t xml:space="preserve">Libby </t>
  </si>
  <si>
    <t>Cree</t>
  </si>
  <si>
    <t xml:space="preserve">Isabella </t>
  </si>
  <si>
    <t>Tutt</t>
  </si>
  <si>
    <t xml:space="preserve">Elle </t>
  </si>
  <si>
    <t>Heslop</t>
  </si>
  <si>
    <t xml:space="preserve">Francesca </t>
  </si>
  <si>
    <t>Tinker</t>
  </si>
  <si>
    <t>Linfoot</t>
  </si>
  <si>
    <t xml:space="preserve">Amy </t>
  </si>
  <si>
    <t>Gleghorne</t>
  </si>
  <si>
    <t xml:space="preserve">Miah </t>
  </si>
  <si>
    <t>McElhatton</t>
  </si>
  <si>
    <t xml:space="preserve">Macey </t>
  </si>
  <si>
    <t xml:space="preserve">Amelia </t>
  </si>
  <si>
    <t>Thorpe</t>
  </si>
  <si>
    <t xml:space="preserve">Ellis </t>
  </si>
  <si>
    <t>Cayre</t>
  </si>
  <si>
    <t xml:space="preserve">Rudi </t>
  </si>
  <si>
    <t>Gardener</t>
  </si>
  <si>
    <t xml:space="preserve">Thomas </t>
  </si>
  <si>
    <t>Endicott</t>
  </si>
  <si>
    <t xml:space="preserve">William </t>
  </si>
  <si>
    <t>Smart</t>
  </si>
  <si>
    <t xml:space="preserve">Joshua </t>
  </si>
  <si>
    <t>Akintolu</t>
  </si>
  <si>
    <t xml:space="preserve">Daliso </t>
  </si>
  <si>
    <t>Mwaba</t>
  </si>
  <si>
    <t xml:space="preserve">Logan </t>
  </si>
  <si>
    <t>Chan</t>
  </si>
  <si>
    <t>Barratt</t>
  </si>
  <si>
    <t xml:space="preserve">Sonny </t>
  </si>
  <si>
    <t>O'Donaghue</t>
  </si>
  <si>
    <t>Matthew</t>
  </si>
  <si>
    <t>Homan</t>
  </si>
  <si>
    <t xml:space="preserve">Oliver </t>
  </si>
  <si>
    <t>Gorbutt</t>
  </si>
  <si>
    <t xml:space="preserve">Ella </t>
  </si>
  <si>
    <t>Bickerdyke</t>
  </si>
  <si>
    <t xml:space="preserve">Courtney </t>
  </si>
  <si>
    <t>Newsome</t>
  </si>
  <si>
    <t xml:space="preserve">Millie </t>
  </si>
  <si>
    <t>Powell</t>
  </si>
  <si>
    <t xml:space="preserve">Hannah </t>
  </si>
  <si>
    <t xml:space="preserve">Olivia </t>
  </si>
  <si>
    <t>Thomas-Wise</t>
  </si>
  <si>
    <t>Watson</t>
  </si>
  <si>
    <t xml:space="preserve">Daisy </t>
  </si>
  <si>
    <t>Ibberson</t>
  </si>
  <si>
    <t xml:space="preserve">Aoife </t>
  </si>
  <si>
    <t>McTigue</t>
  </si>
  <si>
    <t xml:space="preserve">Neve </t>
  </si>
  <si>
    <t>Wade</t>
  </si>
  <si>
    <t>Copley</t>
  </si>
  <si>
    <t xml:space="preserve">Phoebe </t>
  </si>
  <si>
    <t>Rattray</t>
  </si>
  <si>
    <t>Currie</t>
  </si>
  <si>
    <t xml:space="preserve">Reuben </t>
  </si>
  <si>
    <t>StAnge</t>
  </si>
  <si>
    <t>Bostwick</t>
  </si>
  <si>
    <t xml:space="preserve">Cole </t>
  </si>
  <si>
    <t>McAndrew</t>
  </si>
  <si>
    <t xml:space="preserve">Kian </t>
  </si>
  <si>
    <t>Slatter</t>
  </si>
  <si>
    <t xml:space="preserve">Daniel </t>
  </si>
  <si>
    <t>Bupe</t>
  </si>
  <si>
    <t xml:space="preserve">Rohan </t>
  </si>
  <si>
    <t>Hayward</t>
  </si>
  <si>
    <t xml:space="preserve">Alfie </t>
  </si>
  <si>
    <t>Law</t>
  </si>
  <si>
    <t xml:space="preserve">Harry </t>
  </si>
  <si>
    <t>O'Donnell</t>
  </si>
  <si>
    <t xml:space="preserve">Alistair </t>
  </si>
  <si>
    <t xml:space="preserve">Nathaniel </t>
  </si>
  <si>
    <t>Lye</t>
  </si>
  <si>
    <t xml:space="preserve">Amber </t>
  </si>
  <si>
    <t>Barraclough</t>
  </si>
  <si>
    <t xml:space="preserve">Sophie </t>
  </si>
  <si>
    <t>Burell</t>
  </si>
  <si>
    <t>Cartwright</t>
  </si>
  <si>
    <t xml:space="preserve">Ellie </t>
  </si>
  <si>
    <t>Fedzin</t>
  </si>
  <si>
    <t>Hunt</t>
  </si>
  <si>
    <t xml:space="preserve">Erin </t>
  </si>
  <si>
    <t xml:space="preserve">Freya </t>
  </si>
  <si>
    <t>Kaye</t>
  </si>
  <si>
    <t xml:space="preserve">Bethany </t>
  </si>
  <si>
    <t>Stringer</t>
  </si>
  <si>
    <t xml:space="preserve">Paige </t>
  </si>
  <si>
    <t>Wroe</t>
  </si>
  <si>
    <t xml:space="preserve">Zachary </t>
  </si>
  <si>
    <t>Rayner</t>
  </si>
  <si>
    <t xml:space="preserve">Alexander </t>
  </si>
  <si>
    <t xml:space="preserve">Euan </t>
  </si>
  <si>
    <t>Gaskin</t>
  </si>
  <si>
    <t>Bradley</t>
  </si>
  <si>
    <t xml:space="preserve">Owen </t>
  </si>
  <si>
    <t xml:space="preserve">Tristan </t>
  </si>
  <si>
    <t xml:space="preserve">Matthew </t>
  </si>
  <si>
    <t>Wardell</t>
  </si>
  <si>
    <t>Harriet</t>
  </si>
  <si>
    <t>Ayres</t>
  </si>
  <si>
    <t>U11</t>
  </si>
  <si>
    <t>Longwood</t>
  </si>
  <si>
    <t>Brewster</t>
  </si>
  <si>
    <t xml:space="preserve">Brogan </t>
  </si>
  <si>
    <t>Fairburn</t>
  </si>
  <si>
    <t>Lucy</t>
  </si>
  <si>
    <t>Natasha</t>
  </si>
  <si>
    <t>Fawole</t>
  </si>
  <si>
    <t>Hardcastle</t>
  </si>
  <si>
    <t>Megan</t>
  </si>
  <si>
    <t>Hughes</t>
  </si>
  <si>
    <t>Mia</t>
  </si>
  <si>
    <t>Hawkins</t>
  </si>
  <si>
    <t>Ava</t>
  </si>
  <si>
    <t>Iveson</t>
  </si>
  <si>
    <t>Anna</t>
  </si>
  <si>
    <t>Imasuen</t>
  </si>
  <si>
    <t>Alice</t>
  </si>
  <si>
    <t>Esme</t>
  </si>
  <si>
    <t>Stratton-Modeste</t>
  </si>
  <si>
    <t>Spencer-Smith</t>
  </si>
  <si>
    <t>Sulyana</t>
  </si>
  <si>
    <t>Samuel</t>
  </si>
  <si>
    <t>Gina</t>
  </si>
  <si>
    <t>Speakman</t>
  </si>
  <si>
    <t>Georgia</t>
  </si>
  <si>
    <t>Taylor</t>
  </si>
  <si>
    <t>Sopohie</t>
  </si>
  <si>
    <t>Wood</t>
  </si>
  <si>
    <t>Daniel</t>
  </si>
  <si>
    <t>Atkins</t>
  </si>
  <si>
    <t>Finlay</t>
  </si>
  <si>
    <t>Addy-Child</t>
  </si>
  <si>
    <t>Rowan</t>
  </si>
  <si>
    <t>Baxter</t>
  </si>
  <si>
    <t>Alex</t>
  </si>
  <si>
    <t>Carter</t>
  </si>
  <si>
    <t>Andre</t>
  </si>
  <si>
    <t>Chatty</t>
  </si>
  <si>
    <t>Levent</t>
  </si>
  <si>
    <t>Dalbal</t>
  </si>
  <si>
    <t>Andrew</t>
  </si>
  <si>
    <t>Fleming</t>
  </si>
  <si>
    <t>Henry</t>
  </si>
  <si>
    <t>Grearson</t>
  </si>
  <si>
    <t>Heaton</t>
  </si>
  <si>
    <t>Albert</t>
  </si>
  <si>
    <t>Hoey</t>
  </si>
  <si>
    <t>Hasain</t>
  </si>
  <si>
    <t>Javid</t>
  </si>
  <si>
    <t>Issac</t>
  </si>
  <si>
    <t>Lashington-Corrion</t>
  </si>
  <si>
    <t xml:space="preserve">Ralf </t>
  </si>
  <si>
    <t>Jones</t>
  </si>
  <si>
    <t>Harrison</t>
  </si>
  <si>
    <t>Marfitt</t>
  </si>
  <si>
    <t>Oliver</t>
  </si>
  <si>
    <t>Morris</t>
  </si>
  <si>
    <t xml:space="preserve">Louis </t>
  </si>
  <si>
    <t>Russell</t>
  </si>
  <si>
    <t>Lewis</t>
  </si>
  <si>
    <t>Scholes</t>
  </si>
  <si>
    <t>William</t>
  </si>
  <si>
    <t>Varley</t>
  </si>
  <si>
    <t>Tom</t>
  </si>
  <si>
    <t>White</t>
  </si>
  <si>
    <t>Whitehead</t>
  </si>
  <si>
    <t>Rhea</t>
  </si>
  <si>
    <t>Stephenson</t>
  </si>
  <si>
    <t>Barnsley</t>
  </si>
  <si>
    <t>Amelie</t>
  </si>
  <si>
    <t>Spicer</t>
  </si>
  <si>
    <t>Amelia</t>
  </si>
  <si>
    <t>Jackson</t>
  </si>
  <si>
    <t>Donaldson</t>
  </si>
  <si>
    <t>Vanessa</t>
  </si>
  <si>
    <t>Ndambakuwa</t>
  </si>
  <si>
    <t xml:space="preserve">Emily </t>
  </si>
  <si>
    <t>Richardson</t>
  </si>
  <si>
    <t>Ward</t>
  </si>
  <si>
    <t>Grace</t>
  </si>
  <si>
    <t>Horobin</t>
  </si>
  <si>
    <t>Leah</t>
  </si>
  <si>
    <t>Finch</t>
  </si>
  <si>
    <t>Daisy</t>
  </si>
  <si>
    <t>Marley</t>
  </si>
  <si>
    <t>Niamh</t>
  </si>
  <si>
    <t>Evans</t>
  </si>
  <si>
    <t>Handley</t>
  </si>
  <si>
    <t>Larissa</t>
  </si>
  <si>
    <t>Pickering</t>
  </si>
  <si>
    <t>Ellie</t>
  </si>
  <si>
    <t>Joe</t>
  </si>
  <si>
    <t>Cox</t>
  </si>
  <si>
    <t>Rocco</t>
  </si>
  <si>
    <t>Keelan</t>
  </si>
  <si>
    <t>Priestley</t>
  </si>
  <si>
    <t>Regan</t>
  </si>
  <si>
    <t>Mawson</t>
  </si>
  <si>
    <t>Pickles</t>
  </si>
  <si>
    <t>Sonnyboy</t>
  </si>
  <si>
    <t>Henley</t>
  </si>
  <si>
    <t>Barclay</t>
  </si>
  <si>
    <t>Maya</t>
  </si>
  <si>
    <t>Schofield</t>
  </si>
  <si>
    <t>Shinkins</t>
  </si>
  <si>
    <t>Divison 1</t>
  </si>
  <si>
    <t>Pontefract</t>
  </si>
  <si>
    <t>Cole</t>
  </si>
  <si>
    <t>Winter</t>
  </si>
  <si>
    <t>Ryan</t>
  </si>
  <si>
    <t>Byrne</t>
  </si>
  <si>
    <t>Charman-Tyson</t>
  </si>
  <si>
    <t>Archie</t>
  </si>
  <si>
    <t>Fraser</t>
  </si>
  <si>
    <t>Holmes</t>
  </si>
  <si>
    <t>Callum</t>
  </si>
  <si>
    <t>Eastwood</t>
  </si>
  <si>
    <t>Jamie</t>
  </si>
  <si>
    <t>Nicholls</t>
  </si>
  <si>
    <t>Elliot</t>
  </si>
  <si>
    <t>Prentice</t>
  </si>
  <si>
    <t>Kelly</t>
  </si>
  <si>
    <t>Imogen</t>
  </si>
  <si>
    <t>Haddleton</t>
  </si>
  <si>
    <t>Jessica</t>
  </si>
  <si>
    <t>Lilley</t>
  </si>
  <si>
    <t>Holly</t>
  </si>
  <si>
    <t>Alana</t>
  </si>
  <si>
    <t>Reveley</t>
  </si>
  <si>
    <t>Trudie</t>
  </si>
  <si>
    <t>Robson</t>
  </si>
  <si>
    <t>Abigail</t>
  </si>
  <si>
    <t>Teece</t>
  </si>
  <si>
    <t>Francesca</t>
  </si>
  <si>
    <t>Katie</t>
  </si>
  <si>
    <t>Julia</t>
  </si>
  <si>
    <t>Rutkowska</t>
  </si>
  <si>
    <t>Abbie</t>
  </si>
  <si>
    <t>Simmons</t>
  </si>
  <si>
    <t>Isobel</t>
  </si>
  <si>
    <t>Sutton</t>
  </si>
  <si>
    <t>Elizabeth</t>
  </si>
  <si>
    <t>Madison</t>
  </si>
  <si>
    <t>Toddington</t>
  </si>
  <si>
    <t>Atkinson</t>
  </si>
  <si>
    <t>Causier</t>
  </si>
  <si>
    <t>Dolman</t>
  </si>
  <si>
    <t>Emily</t>
  </si>
  <si>
    <t>Sharp</t>
  </si>
  <si>
    <t>Raya</t>
  </si>
  <si>
    <t>Welsh</t>
  </si>
  <si>
    <t xml:space="preserve">Adam </t>
  </si>
  <si>
    <t>Cooke</t>
  </si>
  <si>
    <t>Rudy</t>
  </si>
  <si>
    <t>Burgoyne</t>
  </si>
  <si>
    <t xml:space="preserve">Beatrice </t>
  </si>
  <si>
    <t>Cunningham</t>
  </si>
  <si>
    <t>Allen</t>
  </si>
  <si>
    <t>Lottie</t>
  </si>
  <si>
    <t>Nelsey</t>
  </si>
  <si>
    <t>Barton</t>
  </si>
  <si>
    <t>Lexi</t>
  </si>
  <si>
    <t>Clark</t>
  </si>
  <si>
    <t>Atkin</t>
  </si>
  <si>
    <t>Rosie</t>
  </si>
  <si>
    <t>Blenkinsopp</t>
  </si>
  <si>
    <t>Dinsdale</t>
  </si>
  <si>
    <t xml:space="preserve">Mia </t>
  </si>
  <si>
    <t>Holden</t>
  </si>
  <si>
    <t>Foulston</t>
  </si>
  <si>
    <t xml:space="preserve">Monty </t>
  </si>
  <si>
    <t>Drummond</t>
  </si>
  <si>
    <t>Kelley</t>
  </si>
  <si>
    <t>Mikey</t>
  </si>
  <si>
    <t>Chapman</t>
  </si>
  <si>
    <t xml:space="preserve">Ryan </t>
  </si>
  <si>
    <t>Bainbridge</t>
  </si>
  <si>
    <t>Campbell</t>
  </si>
  <si>
    <t>Logan</t>
  </si>
  <si>
    <t>Emma</t>
  </si>
  <si>
    <t xml:space="preserve">Barker </t>
  </si>
  <si>
    <t>Killick</t>
  </si>
  <si>
    <t>Stevie</t>
  </si>
  <si>
    <t>Eayres</t>
  </si>
  <si>
    <t>Olivia</t>
  </si>
  <si>
    <t>Kirby</t>
  </si>
  <si>
    <t>Amiee</t>
  </si>
  <si>
    <t>Muller</t>
  </si>
  <si>
    <t xml:space="preserve">Alice </t>
  </si>
  <si>
    <t>Benson</t>
  </si>
  <si>
    <t>Whiting</t>
  </si>
  <si>
    <t>Ben</t>
  </si>
  <si>
    <t>Cawkwell</t>
  </si>
  <si>
    <t>Wiiliam</t>
  </si>
  <si>
    <t>Crowe</t>
  </si>
  <si>
    <t>Hanna</t>
  </si>
  <si>
    <t>Xander</t>
  </si>
  <si>
    <t>Hopton</t>
  </si>
  <si>
    <t>Nathaniel</t>
  </si>
  <si>
    <t>Spencer</t>
  </si>
  <si>
    <t>Leaning</t>
  </si>
  <si>
    <t>Hollie</t>
  </si>
  <si>
    <t>Papworth</t>
  </si>
  <si>
    <t>Roberts</t>
  </si>
  <si>
    <t>Walby</t>
  </si>
  <si>
    <t>Natalie</t>
  </si>
  <si>
    <t>Walsh</t>
  </si>
  <si>
    <t>Eddie</t>
  </si>
  <si>
    <t>Vickers</t>
  </si>
  <si>
    <t>Cortez</t>
  </si>
  <si>
    <t>Reilly</t>
  </si>
  <si>
    <t>Jake</t>
  </si>
  <si>
    <t xml:space="preserve">Croft </t>
  </si>
  <si>
    <t>Lucas</t>
  </si>
  <si>
    <t>Walton</t>
  </si>
  <si>
    <t>Harry</t>
  </si>
  <si>
    <t>Barker</t>
  </si>
  <si>
    <t>Tui</t>
  </si>
  <si>
    <t>Brooks</t>
  </si>
  <si>
    <t>K&amp;C</t>
  </si>
  <si>
    <t xml:space="preserve">Beth </t>
  </si>
  <si>
    <t>Metcalfe</t>
  </si>
  <si>
    <t xml:space="preserve">Helena </t>
  </si>
  <si>
    <t>Harisah</t>
  </si>
  <si>
    <t>Ghafoor</t>
  </si>
  <si>
    <t>Gianluca</t>
  </si>
  <si>
    <t>Cardamone</t>
  </si>
  <si>
    <t>Bethan</t>
  </si>
  <si>
    <t>Buckley</t>
  </si>
  <si>
    <t xml:space="preserve">Annie </t>
  </si>
  <si>
    <t>Chambers</t>
  </si>
  <si>
    <t>Nyla</t>
  </si>
  <si>
    <t>Errington</t>
  </si>
  <si>
    <t>Maizie</t>
  </si>
  <si>
    <t>Booth</t>
  </si>
  <si>
    <t>Rowe</t>
  </si>
  <si>
    <t>Dylan</t>
  </si>
  <si>
    <t xml:space="preserve">Zac </t>
  </si>
  <si>
    <t>Jardine</t>
  </si>
  <si>
    <t>Oakden</t>
  </si>
  <si>
    <t>Sophia</t>
  </si>
  <si>
    <t>Charlotte</t>
  </si>
  <si>
    <t>Eilidh</t>
  </si>
  <si>
    <t>Molloy</t>
  </si>
  <si>
    <t xml:space="preserve">Lara </t>
  </si>
  <si>
    <t>Brown</t>
  </si>
  <si>
    <t>Maisey</t>
  </si>
  <si>
    <t>Bellwood</t>
  </si>
  <si>
    <t>O'Sullivan</t>
  </si>
  <si>
    <t>Whatford</t>
  </si>
  <si>
    <t>Bates</t>
  </si>
  <si>
    <t>Halifax</t>
  </si>
  <si>
    <t>Joseph</t>
  </si>
  <si>
    <t>Stone</t>
  </si>
  <si>
    <t>Sam</t>
  </si>
  <si>
    <t>Keighley</t>
  </si>
  <si>
    <t>Theo</t>
  </si>
  <si>
    <t>Marwick Marsh</t>
  </si>
  <si>
    <t>Beau</t>
  </si>
  <si>
    <t>Saffy</t>
  </si>
  <si>
    <t>Kitty</t>
  </si>
  <si>
    <t>Harrison Sargent</t>
  </si>
  <si>
    <t>Smurthwaite</t>
  </si>
  <si>
    <t>Thea</t>
  </si>
  <si>
    <t>McNulty</t>
  </si>
  <si>
    <t>Luke</t>
  </si>
  <si>
    <t>Denning</t>
  </si>
  <si>
    <t>Eva</t>
  </si>
  <si>
    <t>Engwell</t>
  </si>
  <si>
    <t>Sanderson</t>
  </si>
  <si>
    <t>Eli</t>
  </si>
  <si>
    <t>Cattermole</t>
  </si>
  <si>
    <t>Slow</t>
  </si>
  <si>
    <t>Ashleigh</t>
  </si>
  <si>
    <t>Dixon</t>
  </si>
  <si>
    <t>Godard</t>
  </si>
  <si>
    <t>Ewart</t>
  </si>
  <si>
    <t>Faye</t>
  </si>
  <si>
    <t>Skilbeck</t>
  </si>
  <si>
    <t>Annie</t>
  </si>
  <si>
    <t>Thorp</t>
  </si>
  <si>
    <t>Bhavan</t>
  </si>
  <si>
    <t>Sandhu</t>
  </si>
  <si>
    <t>Naki</t>
  </si>
  <si>
    <t>Kington</t>
  </si>
  <si>
    <t>Greenwood</t>
  </si>
  <si>
    <t>Freddie</t>
  </si>
  <si>
    <t>Ambler</t>
  </si>
  <si>
    <t>Tabitha</t>
  </si>
  <si>
    <t>Skelton</t>
  </si>
  <si>
    <t>Zoravar</t>
  </si>
  <si>
    <t>Nia</t>
  </si>
  <si>
    <t>Farrar</t>
  </si>
  <si>
    <t>Zak</t>
  </si>
  <si>
    <t>Chesters</t>
  </si>
  <si>
    <t>Rhys</t>
  </si>
  <si>
    <t>Nightingale</t>
  </si>
  <si>
    <t>Will</t>
  </si>
  <si>
    <t>McFie</t>
  </si>
  <si>
    <t>Eleanor</t>
  </si>
  <si>
    <t>Austin-Scott</t>
  </si>
  <si>
    <t>Jayde</t>
  </si>
  <si>
    <t>McGregor</t>
  </si>
  <si>
    <t>Kate</t>
  </si>
  <si>
    <t>McIntyre</t>
  </si>
  <si>
    <t>Elliott</t>
  </si>
  <si>
    <t>Caleb</t>
  </si>
  <si>
    <t>Elam</t>
  </si>
  <si>
    <t>Bentley</t>
  </si>
  <si>
    <t>Annabelle</t>
  </si>
  <si>
    <t>Slattery</t>
  </si>
  <si>
    <t>Cameron</t>
  </si>
  <si>
    <t>Euan</t>
  </si>
  <si>
    <t>Logue</t>
  </si>
  <si>
    <t>Foley</t>
  </si>
  <si>
    <t>Marshall</t>
  </si>
  <si>
    <t>Ackroyd</t>
  </si>
  <si>
    <t>Michael</t>
  </si>
  <si>
    <t>Sweeten</t>
  </si>
  <si>
    <t>Freya</t>
  </si>
  <si>
    <t>Hillam</t>
  </si>
  <si>
    <t>Connor</t>
  </si>
  <si>
    <t>Glyde</t>
  </si>
  <si>
    <t>Barney</t>
  </si>
  <si>
    <t>Lawless</t>
  </si>
  <si>
    <t>Brook</t>
  </si>
  <si>
    <t>Burgin</t>
  </si>
  <si>
    <t>Jacob</t>
  </si>
  <si>
    <t>Molly</t>
  </si>
  <si>
    <t>Firth</t>
  </si>
  <si>
    <t>Elise</t>
  </si>
  <si>
    <t>Horner</t>
  </si>
  <si>
    <t>Paige</t>
  </si>
  <si>
    <t>Border</t>
  </si>
  <si>
    <t>Rouse</t>
  </si>
  <si>
    <t>Milly</t>
  </si>
  <si>
    <t>Carver</t>
  </si>
  <si>
    <t>Riley</t>
  </si>
  <si>
    <t>Franklin</t>
  </si>
  <si>
    <t>Ned</t>
  </si>
  <si>
    <t>Erin</t>
  </si>
  <si>
    <t>Ledger</t>
  </si>
  <si>
    <t xml:space="preserve">Robbie </t>
  </si>
  <si>
    <t>Brooksbank</t>
  </si>
  <si>
    <t xml:space="preserve">Eddie </t>
  </si>
  <si>
    <t>Norris</t>
  </si>
  <si>
    <t>Eesa</t>
  </si>
  <si>
    <t>Idrees</t>
  </si>
  <si>
    <t>Turner</t>
  </si>
  <si>
    <t>Ball</t>
  </si>
  <si>
    <t xml:space="preserve">Abby </t>
  </si>
  <si>
    <t>Clay</t>
  </si>
  <si>
    <t>Divison 2</t>
  </si>
  <si>
    <t>Skyrac Ac</t>
  </si>
  <si>
    <t>Porteous</t>
  </si>
  <si>
    <t>Izzy</t>
  </si>
  <si>
    <t>Neveah</t>
  </si>
  <si>
    <t>Copeland</t>
  </si>
  <si>
    <t>Sophie</t>
  </si>
  <si>
    <t>James</t>
  </si>
  <si>
    <t>McLarnon</t>
  </si>
  <si>
    <t>Oates</t>
  </si>
  <si>
    <t>Ayeni-Knight</t>
  </si>
  <si>
    <t>Beaumont</t>
  </si>
  <si>
    <t>Frankie</t>
  </si>
  <si>
    <t>Curran</t>
  </si>
  <si>
    <t>Jacques</t>
  </si>
  <si>
    <t>Lawrence</t>
  </si>
  <si>
    <t>Isabella</t>
  </si>
  <si>
    <t>Nimmo</t>
  </si>
  <si>
    <t>Rawstron</t>
  </si>
  <si>
    <t>Lowri</t>
  </si>
  <si>
    <t>Stevens</t>
  </si>
  <si>
    <t>Tyrer</t>
  </si>
  <si>
    <t>Furness</t>
  </si>
  <si>
    <t>Gill</t>
  </si>
  <si>
    <t>Joshua</t>
  </si>
  <si>
    <t>Hazelgrave</t>
  </si>
  <si>
    <t xml:space="preserve">Frankie </t>
  </si>
  <si>
    <t>Rafferty</t>
  </si>
  <si>
    <t>Mirfin</t>
  </si>
  <si>
    <t xml:space="preserve">Casper </t>
  </si>
  <si>
    <t>Brookfield</t>
  </si>
  <si>
    <t>Lukas</t>
  </si>
  <si>
    <t>Kiwomya</t>
  </si>
  <si>
    <t>Lotty</t>
  </si>
  <si>
    <t>Philipson</t>
  </si>
  <si>
    <t>Abdimajiid</t>
  </si>
  <si>
    <t>Darood</t>
  </si>
  <si>
    <t>Hill</t>
  </si>
  <si>
    <t>SebrightPickard</t>
  </si>
  <si>
    <t>Liam</t>
  </si>
  <si>
    <t>Grover</t>
  </si>
  <si>
    <t>Noah</t>
  </si>
  <si>
    <t>Lunn</t>
  </si>
  <si>
    <t>Saville</t>
  </si>
  <si>
    <t xml:space="preserve">Samuel </t>
  </si>
  <si>
    <t>Loxham</t>
  </si>
  <si>
    <t>Travis</t>
  </si>
  <si>
    <t>Arnold</t>
  </si>
  <si>
    <t>Heidi</t>
  </si>
  <si>
    <t>Naomi</t>
  </si>
  <si>
    <t>Auchere</t>
  </si>
  <si>
    <t>Robyn</t>
  </si>
  <si>
    <t>Howard</t>
  </si>
  <si>
    <t>Poppy</t>
  </si>
  <si>
    <t>Falloon</t>
  </si>
  <si>
    <t>Amy</t>
  </si>
  <si>
    <t xml:space="preserve">Lewis </t>
  </si>
  <si>
    <t>Adam</t>
  </si>
  <si>
    <t>Miah</t>
  </si>
  <si>
    <t>Hunter</t>
  </si>
  <si>
    <t>Jonathan</t>
  </si>
  <si>
    <t>McBryer</t>
  </si>
  <si>
    <t>Ollie</t>
  </si>
  <si>
    <t>Hancock</t>
  </si>
  <si>
    <t>Parker</t>
  </si>
  <si>
    <t>McArdle</t>
  </si>
  <si>
    <t>Thorogood</t>
  </si>
  <si>
    <t>Lyvia</t>
  </si>
  <si>
    <t>Barron</t>
  </si>
  <si>
    <t>Ailsa</t>
  </si>
  <si>
    <t>Sayles</t>
  </si>
  <si>
    <t>Baiden</t>
  </si>
  <si>
    <t>Farmery-Hague</t>
  </si>
  <si>
    <t>Nancy</t>
  </si>
  <si>
    <t>Bingham</t>
  </si>
  <si>
    <t>Caden</t>
  </si>
  <si>
    <t>Gorton</t>
  </si>
  <si>
    <t>Outerside</t>
  </si>
  <si>
    <t>Kilner</t>
  </si>
  <si>
    <t>Langdon</t>
  </si>
  <si>
    <t>Torin</t>
  </si>
  <si>
    <t>Rickerby</t>
  </si>
  <si>
    <t>Efa</t>
  </si>
  <si>
    <t>Townend</t>
  </si>
  <si>
    <t xml:space="preserve">Lyvia </t>
  </si>
  <si>
    <t>Baron</t>
  </si>
  <si>
    <t xml:space="preserve">Sam </t>
  </si>
  <si>
    <t>Zach</t>
  </si>
  <si>
    <t>Piercy</t>
  </si>
  <si>
    <t>Herron</t>
  </si>
  <si>
    <t>Louis</t>
  </si>
  <si>
    <t>Lavelle</t>
  </si>
  <si>
    <t>Spafford</t>
  </si>
  <si>
    <t>Brooklyn</t>
  </si>
  <si>
    <t>Maddielynn</t>
  </si>
  <si>
    <t>Wilkins</t>
  </si>
  <si>
    <t xml:space="preserve">Eve </t>
  </si>
  <si>
    <t>Gibbons</t>
  </si>
  <si>
    <t>Reveler</t>
  </si>
  <si>
    <t>Rendall</t>
  </si>
  <si>
    <t>Souter</t>
  </si>
  <si>
    <t>Scarborough</t>
  </si>
  <si>
    <t xml:space="preserve">Elsa </t>
  </si>
  <si>
    <t>Lees</t>
  </si>
  <si>
    <t>Dove</t>
  </si>
  <si>
    <t>Simon</t>
  </si>
  <si>
    <t>Semourson</t>
  </si>
  <si>
    <t>Lester</t>
  </si>
  <si>
    <t xml:space="preserve">Zack </t>
  </si>
  <si>
    <t>Millard</t>
  </si>
  <si>
    <t>Demelza</t>
  </si>
  <si>
    <t>Plant</t>
  </si>
  <si>
    <t>Lambert</t>
  </si>
  <si>
    <t>Jenkinson</t>
  </si>
  <si>
    <t xml:space="preserve">Jackson </t>
  </si>
  <si>
    <t xml:space="preserve">Talia </t>
  </si>
  <si>
    <t>Hannah</t>
  </si>
  <si>
    <t>Sellers Drury</t>
  </si>
  <si>
    <t>Laura</t>
  </si>
  <si>
    <t>Gemma</t>
  </si>
  <si>
    <t>Carr</t>
  </si>
  <si>
    <t>Roxy</t>
  </si>
  <si>
    <t>Sherburn</t>
  </si>
  <si>
    <t>Benji</t>
  </si>
  <si>
    <t>Fletcher</t>
  </si>
  <si>
    <t>McGrath</t>
  </si>
  <si>
    <t>Westerman</t>
  </si>
  <si>
    <t>Frith</t>
  </si>
  <si>
    <t>4x100m U15G</t>
  </si>
  <si>
    <t>4x100m U15B</t>
  </si>
  <si>
    <t>4x100m U17L</t>
  </si>
  <si>
    <t>4x100m U17M</t>
  </si>
  <si>
    <t>4x300m U15G</t>
  </si>
  <si>
    <t>4x300m U15B</t>
  </si>
  <si>
    <t>4x300m U17L</t>
  </si>
  <si>
    <t>Graves</t>
  </si>
  <si>
    <t>Hotchin</t>
  </si>
  <si>
    <t>Lawtey</t>
  </si>
  <si>
    <t>Gracie May</t>
  </si>
  <si>
    <t>Bell</t>
  </si>
  <si>
    <t xml:space="preserve">Grace </t>
  </si>
  <si>
    <t>Cassidy</t>
  </si>
  <si>
    <t>Neve</t>
  </si>
  <si>
    <t>Southgate</t>
  </si>
  <si>
    <t>Kaitlin</t>
  </si>
  <si>
    <t>Blenkinsop</t>
  </si>
  <si>
    <t xml:space="preserve">Lucy </t>
  </si>
  <si>
    <t>Lyla</t>
  </si>
  <si>
    <t>OMara</t>
  </si>
  <si>
    <t>Edie Rose</t>
  </si>
  <si>
    <t>Webb</t>
  </si>
  <si>
    <t xml:space="preserve">Pip </t>
  </si>
  <si>
    <t>Larke</t>
  </si>
  <si>
    <t>Jay</t>
  </si>
  <si>
    <t>Lyon</t>
  </si>
  <si>
    <t>Haigh</t>
  </si>
  <si>
    <t>Oscar</t>
  </si>
  <si>
    <t>Lamour</t>
  </si>
  <si>
    <t>Sebastian</t>
  </si>
  <si>
    <t>Finley</t>
  </si>
  <si>
    <t>Sutcliffe</t>
  </si>
  <si>
    <t>Wainman</t>
  </si>
  <si>
    <t>Ewan</t>
  </si>
  <si>
    <t>MacMillan</t>
  </si>
  <si>
    <t>Caiden</t>
  </si>
  <si>
    <t>Mosey</t>
  </si>
  <si>
    <t xml:space="preserve">Charlie </t>
  </si>
  <si>
    <t>Tomlinson</t>
  </si>
  <si>
    <t>Josh</t>
  </si>
  <si>
    <t>Pier</t>
  </si>
  <si>
    <t xml:space="preserve">Lucas </t>
  </si>
  <si>
    <t>Dunk</t>
  </si>
  <si>
    <t>Woodforth</t>
  </si>
  <si>
    <t>Capp</t>
  </si>
  <si>
    <t>Thomas</t>
  </si>
  <si>
    <t>Pribut</t>
  </si>
  <si>
    <t xml:space="preserve">Chloe </t>
  </si>
  <si>
    <t>Evanna</t>
  </si>
  <si>
    <t>Ramos</t>
  </si>
  <si>
    <t>Blanchard</t>
  </si>
  <si>
    <t xml:space="preserve">Xander </t>
  </si>
  <si>
    <t>Andrews</t>
  </si>
  <si>
    <t>Barnsley Ac</t>
  </si>
  <si>
    <t xml:space="preserve">Florence </t>
  </si>
  <si>
    <t>Asquith</t>
  </si>
  <si>
    <t>Beecroft</t>
  </si>
  <si>
    <t>Fearnley</t>
  </si>
  <si>
    <t>Iesha</t>
  </si>
  <si>
    <t>Mia-Rose</t>
  </si>
  <si>
    <t>Viyazhante</t>
  </si>
  <si>
    <t>Cleethorpes AC</t>
  </si>
  <si>
    <t>Welbourne</t>
  </si>
  <si>
    <t>Tayla-Paige</t>
  </si>
  <si>
    <t>Arthur</t>
  </si>
  <si>
    <t>Caulfield</t>
  </si>
  <si>
    <t>Christy</t>
  </si>
  <si>
    <t>Parton</t>
  </si>
  <si>
    <t>Ronnie</t>
  </si>
  <si>
    <t>Alison</t>
  </si>
  <si>
    <t>Alcock</t>
  </si>
  <si>
    <t xml:space="preserve">Rueben </t>
  </si>
  <si>
    <t>Harris</t>
  </si>
  <si>
    <t>Jude</t>
  </si>
  <si>
    <t>Topham</t>
  </si>
  <si>
    <t>Jenson</t>
  </si>
  <si>
    <t>Salt</t>
  </si>
  <si>
    <t>M-Kershaw</t>
  </si>
  <si>
    <t xml:space="preserve">Harrison </t>
  </si>
  <si>
    <t>Blackbourne</t>
  </si>
  <si>
    <t>Halliday</t>
  </si>
  <si>
    <t>Gallagher</t>
  </si>
  <si>
    <t>Millie</t>
  </si>
  <si>
    <t>Drewery</t>
  </si>
  <si>
    <t>Thalia</t>
  </si>
  <si>
    <t>Tucker</t>
  </si>
  <si>
    <t>Lilly</t>
  </si>
  <si>
    <t>Webster</t>
  </si>
  <si>
    <t>Kaitlyn</t>
  </si>
  <si>
    <t>Swann</t>
  </si>
  <si>
    <t>Natalia</t>
  </si>
  <si>
    <t>Brooke</t>
  </si>
  <si>
    <t>Venney</t>
  </si>
  <si>
    <t>Phoebe</t>
  </si>
  <si>
    <t>Miley</t>
  </si>
  <si>
    <t>Boyd</t>
  </si>
  <si>
    <t xml:space="preserve">Noah </t>
  </si>
  <si>
    <t>Rothko</t>
  </si>
  <si>
    <t xml:space="preserve">Ivan </t>
  </si>
  <si>
    <t>Tuite</t>
  </si>
  <si>
    <t>Darcey</t>
  </si>
  <si>
    <t>Sweeting</t>
  </si>
  <si>
    <t>Carotte</t>
  </si>
  <si>
    <t>Fernando</t>
  </si>
  <si>
    <t>Teodorescu</t>
  </si>
  <si>
    <t xml:space="preserve">Ollie </t>
  </si>
  <si>
    <t>Beck</t>
  </si>
  <si>
    <t>Ethan</t>
  </si>
  <si>
    <t>O'Connor</t>
  </si>
  <si>
    <t>Anushka</t>
  </si>
  <si>
    <t>Krishna</t>
  </si>
  <si>
    <t>Rippon</t>
  </si>
  <si>
    <t>Roxie</t>
  </si>
  <si>
    <t>Eyre</t>
  </si>
  <si>
    <t>Stirzaker</t>
  </si>
  <si>
    <t>Sadler</t>
  </si>
  <si>
    <t>Aimee</t>
  </si>
  <si>
    <t>Torossian</t>
  </si>
  <si>
    <t>Lancaster</t>
  </si>
  <si>
    <t>Potter</t>
  </si>
  <si>
    <t>Romy</t>
  </si>
  <si>
    <t>Fagan</t>
  </si>
  <si>
    <t>Steel</t>
  </si>
  <si>
    <t>Senior</t>
  </si>
  <si>
    <t>Keeler</t>
  </si>
  <si>
    <t>Claire</t>
  </si>
  <si>
    <t>Lee</t>
  </si>
  <si>
    <t>Gleghorn</t>
  </si>
  <si>
    <t>Secka</t>
  </si>
  <si>
    <t>Arundel</t>
  </si>
  <si>
    <t>Marcelina</t>
  </si>
  <si>
    <t>Szamot</t>
  </si>
  <si>
    <t>Coen</t>
  </si>
  <si>
    <t>Stephens</t>
  </si>
  <si>
    <t>Luca</t>
  </si>
  <si>
    <t>Robinson</t>
  </si>
  <si>
    <t>Mischa William</t>
  </si>
  <si>
    <t>McConnell</t>
  </si>
  <si>
    <t>Sydney</t>
  </si>
  <si>
    <t>Swan</t>
  </si>
  <si>
    <t>Elias</t>
  </si>
  <si>
    <t>Locking</t>
  </si>
  <si>
    <t>Burton</t>
  </si>
  <si>
    <t>Murphy</t>
  </si>
  <si>
    <t>Long</t>
  </si>
  <si>
    <t>Cutt</t>
  </si>
  <si>
    <t>Moore</t>
  </si>
  <si>
    <t>Tippi</t>
  </si>
  <si>
    <t>Sykes</t>
  </si>
  <si>
    <t>Preston</t>
  </si>
  <si>
    <t>Goodair</t>
  </si>
  <si>
    <t>Sienna</t>
  </si>
  <si>
    <t>Gant</t>
  </si>
  <si>
    <t>Layla</t>
  </si>
  <si>
    <t>Ford</t>
  </si>
  <si>
    <t>Tolson</t>
  </si>
  <si>
    <t>Dowd</t>
  </si>
  <si>
    <t>Hastings</t>
  </si>
  <si>
    <t>Pitchforth</t>
  </si>
  <si>
    <t>Lucca</t>
  </si>
  <si>
    <t>Hirst</t>
  </si>
  <si>
    <t>Backhouse</t>
  </si>
  <si>
    <t>Burnell</t>
  </si>
  <si>
    <t>Rock</t>
  </si>
  <si>
    <t>Skevington</t>
  </si>
  <si>
    <t>Gilbert</t>
  </si>
  <si>
    <t>Kemshell</t>
  </si>
  <si>
    <t>Millie-Rose</t>
  </si>
  <si>
    <t>Beuve</t>
  </si>
  <si>
    <t>Warring</t>
  </si>
  <si>
    <t>Hilton</t>
  </si>
  <si>
    <t>Ellis</t>
  </si>
  <si>
    <t>Grace Nancy</t>
  </si>
  <si>
    <t>Halkyard</t>
  </si>
  <si>
    <t>matthew</t>
  </si>
  <si>
    <t>David G</t>
  </si>
  <si>
    <t>Gomersell</t>
  </si>
  <si>
    <t>Annalise</t>
  </si>
  <si>
    <t>Erin Nyawira</t>
  </si>
  <si>
    <t>Wachira</t>
  </si>
  <si>
    <t>Arley Jay</t>
  </si>
  <si>
    <t>Evelyn Mae</t>
  </si>
  <si>
    <t>Lacey</t>
  </si>
  <si>
    <t>Arianna</t>
  </si>
  <si>
    <t>Divirglio</t>
  </si>
  <si>
    <t>Matanga</t>
  </si>
  <si>
    <t>Kobby</t>
  </si>
  <si>
    <t>Yamoah</t>
  </si>
  <si>
    <t>Isabella Rose</t>
  </si>
  <si>
    <t>Goodison</t>
  </si>
  <si>
    <t>Evie Lynne</t>
  </si>
  <si>
    <t>Mason Jack</t>
  </si>
  <si>
    <t>Davies</t>
  </si>
  <si>
    <t>Amy Louise</t>
  </si>
  <si>
    <t>Aaron</t>
  </si>
  <si>
    <t>Kavitha Ramesh</t>
  </si>
  <si>
    <t>Elle</t>
  </si>
  <si>
    <t>Del-Grande</t>
  </si>
  <si>
    <t>Gracie</t>
  </si>
  <si>
    <t>Crowther</t>
  </si>
  <si>
    <t>Orla</t>
  </si>
  <si>
    <t>Kamil</t>
  </si>
  <si>
    <t>Rahem</t>
  </si>
  <si>
    <t>Samantha</t>
  </si>
  <si>
    <t>Kanyenda Johnson</t>
  </si>
  <si>
    <t>Pool</t>
  </si>
  <si>
    <t>Daliso</t>
  </si>
  <si>
    <t>Bona</t>
  </si>
  <si>
    <t>York</t>
  </si>
  <si>
    <t>Cohen</t>
  </si>
  <si>
    <t>Beth</t>
  </si>
  <si>
    <t>Mya</t>
  </si>
  <si>
    <t>Hale</t>
  </si>
  <si>
    <t>Thornton</t>
  </si>
  <si>
    <t>Rose</t>
  </si>
  <si>
    <t>Matthews</t>
  </si>
  <si>
    <t>Courtney</t>
  </si>
  <si>
    <t>Danny</t>
  </si>
  <si>
    <t>Kerins</t>
  </si>
  <si>
    <t>Ewan William</t>
  </si>
  <si>
    <t>Bailey</t>
  </si>
  <si>
    <t>Mason</t>
  </si>
  <si>
    <t>Pajor</t>
  </si>
  <si>
    <t>Kian</t>
  </si>
  <si>
    <t>Eve</t>
  </si>
  <si>
    <t>Amber</t>
  </si>
  <si>
    <t>Declan</t>
  </si>
  <si>
    <t>Rohan</t>
  </si>
  <si>
    <t>Roe</t>
  </si>
  <si>
    <t>Coates</t>
  </si>
  <si>
    <t>William Thomas Elliot</t>
  </si>
  <si>
    <t>Fothergill</t>
  </si>
  <si>
    <t>Simms</t>
  </si>
  <si>
    <t>Connelly</t>
  </si>
  <si>
    <t>Toby</t>
  </si>
  <si>
    <t>Tommy</t>
  </si>
  <si>
    <t>Ryko Finnley</t>
  </si>
  <si>
    <t>Baldwyn</t>
  </si>
  <si>
    <t>Jennifer</t>
  </si>
  <si>
    <t>Aoife</t>
  </si>
  <si>
    <t>Buxton Brewer</t>
  </si>
  <si>
    <t>Baboucarr</t>
  </si>
  <si>
    <t>Jobe</t>
  </si>
  <si>
    <t>Oskar</t>
  </si>
  <si>
    <t>Scheffera</t>
  </si>
  <si>
    <t>Robotham</t>
  </si>
  <si>
    <t>Pearcy</t>
  </si>
  <si>
    <t>Eric</t>
  </si>
  <si>
    <t>Stead</t>
  </si>
  <si>
    <t>West</t>
  </si>
  <si>
    <t>Timmins</t>
  </si>
  <si>
    <t>Corrion</t>
  </si>
  <si>
    <t>Miller</t>
  </si>
  <si>
    <t>Greta</t>
  </si>
  <si>
    <t>Nash</t>
  </si>
  <si>
    <t>Amayah</t>
  </si>
  <si>
    <t>Andrei</t>
  </si>
  <si>
    <t>Chetty</t>
  </si>
  <si>
    <t>Leon</t>
  </si>
  <si>
    <t>Craven</t>
  </si>
  <si>
    <t>Kyron</t>
  </si>
  <si>
    <t>Randerson</t>
  </si>
  <si>
    <t>Elechi</t>
  </si>
  <si>
    <t>Taiya</t>
  </si>
  <si>
    <t>Foster-McBride</t>
  </si>
  <si>
    <t>Kaiya</t>
  </si>
  <si>
    <t>Cato</t>
  </si>
  <si>
    <t>Child</t>
  </si>
  <si>
    <t xml:space="preserve">James </t>
  </si>
  <si>
    <t>Oldfield-Stylianov</t>
  </si>
  <si>
    <t xml:space="preserve">Ruby </t>
  </si>
  <si>
    <t>Dack</t>
  </si>
  <si>
    <t xml:space="preserve">Natasha </t>
  </si>
  <si>
    <t xml:space="preserve">Fawole </t>
  </si>
  <si>
    <t>David</t>
  </si>
  <si>
    <t>Dearden</t>
  </si>
  <si>
    <t>Baker</t>
  </si>
  <si>
    <t>Mischa</t>
  </si>
  <si>
    <t xml:space="preserve">Shaela </t>
  </si>
  <si>
    <t>Wingate</t>
  </si>
  <si>
    <t>Denton</t>
  </si>
  <si>
    <t>Owen</t>
  </si>
  <si>
    <t>Julian</t>
  </si>
  <si>
    <t>Rutkowski</t>
  </si>
  <si>
    <t>Stejskal</t>
  </si>
  <si>
    <t>Gittins</t>
  </si>
  <si>
    <t>Routledge</t>
  </si>
  <si>
    <t>Tordoff</t>
  </si>
  <si>
    <t>Force</t>
  </si>
  <si>
    <t>Tomomi</t>
  </si>
  <si>
    <t>McLaren</t>
  </si>
  <si>
    <t>Beatrice</t>
  </si>
  <si>
    <t xml:space="preserve">Rafferty </t>
  </si>
  <si>
    <t>Wainhouse</t>
  </si>
  <si>
    <t>Carys</t>
  </si>
  <si>
    <t>Cleavin</t>
  </si>
  <si>
    <t>Reed</t>
  </si>
  <si>
    <t>Brady</t>
  </si>
  <si>
    <t>Danielle</t>
  </si>
  <si>
    <t>Daphne</t>
  </si>
  <si>
    <t>Jemima</t>
  </si>
  <si>
    <t>Coughlan</t>
  </si>
  <si>
    <t>Smallwood</t>
  </si>
  <si>
    <t>Jess</t>
  </si>
  <si>
    <t>Casper</t>
  </si>
  <si>
    <t>O'Reilly</t>
  </si>
  <si>
    <t>Middleton</t>
  </si>
  <si>
    <t xml:space="preserve">Isabelle </t>
  </si>
  <si>
    <t>Ripley</t>
  </si>
  <si>
    <t>Nicholson</t>
  </si>
  <si>
    <t>Enefer</t>
  </si>
  <si>
    <t>Shay</t>
  </si>
  <si>
    <t>Hunt-Kuge</t>
  </si>
  <si>
    <t>Iman</t>
  </si>
  <si>
    <t>Mohammed</t>
  </si>
  <si>
    <t>Zachary</t>
  </si>
  <si>
    <t>Dawson</t>
  </si>
  <si>
    <t>Hamilton-Smith</t>
  </si>
  <si>
    <t>Emmeline</t>
  </si>
  <si>
    <t>Scott</t>
  </si>
  <si>
    <t>Emilia</t>
  </si>
  <si>
    <t>Milo</t>
  </si>
  <si>
    <t>Heath-Thwaite</t>
  </si>
  <si>
    <t>Clifford</t>
  </si>
  <si>
    <t>Zulekha</t>
  </si>
  <si>
    <t>Khalil</t>
  </si>
  <si>
    <t>Rory</t>
  </si>
  <si>
    <t>Reggie</t>
  </si>
  <si>
    <t>Ratcliff</t>
  </si>
  <si>
    <t>Bernice</t>
  </si>
  <si>
    <t>Edwin</t>
  </si>
  <si>
    <t>Summer</t>
  </si>
  <si>
    <t>Waterworth</t>
  </si>
  <si>
    <t>Cleaver</t>
  </si>
  <si>
    <t>Martindale</t>
  </si>
  <si>
    <t>Midgley</t>
  </si>
  <si>
    <t>Zain-ul-Abideen</t>
  </si>
  <si>
    <t>Tanvir</t>
  </si>
  <si>
    <t>Whiteley</t>
  </si>
  <si>
    <t>Jaden</t>
  </si>
  <si>
    <t>Kola</t>
  </si>
  <si>
    <t>Aghahowa</t>
  </si>
  <si>
    <t>Dix</t>
  </si>
  <si>
    <t>Fellows</t>
  </si>
  <si>
    <t>Jowett</t>
  </si>
  <si>
    <t>Szadbey</t>
  </si>
  <si>
    <t>O'Brien</t>
  </si>
  <si>
    <t>Willow</t>
  </si>
  <si>
    <t>Connie</t>
  </si>
  <si>
    <t>Ziggy</t>
  </si>
  <si>
    <t>Hozan</t>
  </si>
  <si>
    <t>Hossain</t>
  </si>
  <si>
    <t>Clinkard</t>
  </si>
  <si>
    <t>Elin</t>
  </si>
  <si>
    <t>Riya</t>
  </si>
  <si>
    <t>Kanetkar</t>
  </si>
  <si>
    <t xml:space="preserve">Felicity </t>
  </si>
  <si>
    <t>Marsden</t>
  </si>
  <si>
    <t>Alesha</t>
  </si>
  <si>
    <t>Bahsem</t>
  </si>
  <si>
    <t xml:space="preserve">Ethan </t>
  </si>
  <si>
    <t>Holroyd</t>
  </si>
  <si>
    <t>Ted</t>
  </si>
  <si>
    <t>Samrah</t>
  </si>
  <si>
    <t>Imran</t>
  </si>
  <si>
    <t>Myers O'Connell</t>
  </si>
  <si>
    <t>Tyrell</t>
  </si>
  <si>
    <t>Thomson</t>
  </si>
  <si>
    <t>Knowles</t>
  </si>
  <si>
    <t>Robbie</t>
  </si>
  <si>
    <t>Ivy</t>
  </si>
  <si>
    <t>Ralf</t>
  </si>
  <si>
    <t>Gilroy</t>
  </si>
  <si>
    <t>Barber</t>
  </si>
  <si>
    <t>Punyashlok</t>
  </si>
  <si>
    <t>Purohit</t>
  </si>
  <si>
    <t>Devon</t>
  </si>
  <si>
    <t>Broadbent</t>
  </si>
  <si>
    <t>Ibrahim</t>
  </si>
  <si>
    <t>Ineson</t>
  </si>
  <si>
    <t>Rogerson</t>
  </si>
  <si>
    <t>Whyton</t>
  </si>
  <si>
    <t>Chester</t>
  </si>
  <si>
    <t>Gately</t>
  </si>
  <si>
    <t>Gillgrass</t>
  </si>
  <si>
    <t>Malachy</t>
  </si>
  <si>
    <t>Cooney</t>
  </si>
  <si>
    <t>Rudi</t>
  </si>
  <si>
    <t xml:space="preserve">Charles </t>
  </si>
  <si>
    <t>Pickens</t>
  </si>
  <si>
    <t>Gibson</t>
  </si>
  <si>
    <t>Femi</t>
  </si>
  <si>
    <t>Aderinto</t>
  </si>
  <si>
    <t>Leeds City AC</t>
  </si>
  <si>
    <t>Marnie</t>
  </si>
  <si>
    <t>Bartlett</t>
  </si>
  <si>
    <t>Cherriman</t>
  </si>
  <si>
    <t>Sofia</t>
  </si>
  <si>
    <t>Christie</t>
  </si>
  <si>
    <t>Isobelle</t>
  </si>
  <si>
    <t>French</t>
  </si>
  <si>
    <t>Hall</t>
  </si>
  <si>
    <t>Martha</t>
  </si>
  <si>
    <t>Hawley</t>
  </si>
  <si>
    <t>Evelyn</t>
  </si>
  <si>
    <t>Hodgkinson</t>
  </si>
  <si>
    <t>Kingston</t>
  </si>
  <si>
    <t>Lockwood</t>
  </si>
  <si>
    <t>Peters</t>
  </si>
  <si>
    <t>Tokarska</t>
  </si>
  <si>
    <t>Odre</t>
  </si>
  <si>
    <t>Trijonyte</t>
  </si>
  <si>
    <t>Dizire</t>
  </si>
  <si>
    <t>Wallace</t>
  </si>
  <si>
    <t>Tshay</t>
  </si>
  <si>
    <t>Wisdom</t>
  </si>
  <si>
    <t>Acheampong</t>
  </si>
  <si>
    <t>Noel</t>
  </si>
  <si>
    <t>Tyler</t>
  </si>
  <si>
    <t>Almeida</t>
  </si>
  <si>
    <t>Ashworth</t>
  </si>
  <si>
    <t>Woody</t>
  </si>
  <si>
    <t>Malachi</t>
  </si>
  <si>
    <t>Downes</t>
  </si>
  <si>
    <t>Zain</t>
  </si>
  <si>
    <t>Fargin</t>
  </si>
  <si>
    <t>Mikael</t>
  </si>
  <si>
    <t>Makinde</t>
  </si>
  <si>
    <t>Evan</t>
  </si>
  <si>
    <t>Natas</t>
  </si>
  <si>
    <t>Sapronavicius</t>
  </si>
  <si>
    <t>Seed</t>
  </si>
  <si>
    <t>Jaidah</t>
  </si>
  <si>
    <t>Sinclair</t>
  </si>
  <si>
    <t>Varnelis</t>
  </si>
  <si>
    <t>Ife</t>
  </si>
  <si>
    <t>Darlene</t>
  </si>
  <si>
    <t>Maisy</t>
  </si>
  <si>
    <t>Austin</t>
  </si>
  <si>
    <t>Talia</t>
  </si>
  <si>
    <t>Bernard</t>
  </si>
  <si>
    <t>Camara-Kearton</t>
  </si>
  <si>
    <t>Chalfont</t>
  </si>
  <si>
    <t>Claxton</t>
  </si>
  <si>
    <t>Talitha</t>
  </si>
  <si>
    <t>Jenkins</t>
  </si>
  <si>
    <t>Harmonie</t>
  </si>
  <si>
    <t>Mobio</t>
  </si>
  <si>
    <t>Mollitt</t>
  </si>
  <si>
    <t>Ellta</t>
  </si>
  <si>
    <t>Mulubrhan</t>
  </si>
  <si>
    <t>Louise</t>
  </si>
  <si>
    <t>O'Boyle</t>
  </si>
  <si>
    <t>Bolutife</t>
  </si>
  <si>
    <t>Solaru</t>
  </si>
  <si>
    <t>Wake</t>
  </si>
  <si>
    <t>Walkley</t>
  </si>
  <si>
    <t>Lauren</t>
  </si>
  <si>
    <t>Wilkinson</t>
  </si>
  <si>
    <t>Laith</t>
  </si>
  <si>
    <t>Alghofari</t>
  </si>
  <si>
    <t>Burrows</t>
  </si>
  <si>
    <t>Cass</t>
  </si>
  <si>
    <t>Hudson</t>
  </si>
  <si>
    <t>Mackreth</t>
  </si>
  <si>
    <t>Anthony</t>
  </si>
  <si>
    <t>Ononugbo</t>
  </si>
  <si>
    <t>Sacha</t>
  </si>
  <si>
    <t>Stott</t>
  </si>
  <si>
    <t>Makavo</t>
  </si>
  <si>
    <t>Togobo</t>
  </si>
  <si>
    <t>Matejus</t>
  </si>
  <si>
    <t>Wray</t>
  </si>
  <si>
    <t>Ore</t>
  </si>
  <si>
    <t>Adedayo-Ojo</t>
  </si>
  <si>
    <t>Jensina</t>
  </si>
  <si>
    <t>Angelo</t>
  </si>
  <si>
    <t>Ekaterina</t>
  </si>
  <si>
    <t>Berner</t>
  </si>
  <si>
    <t>Betts</t>
  </si>
  <si>
    <t>Brine</t>
  </si>
  <si>
    <t>Butterworth</t>
  </si>
  <si>
    <t>Conaghan</t>
  </si>
  <si>
    <t>Mea</t>
  </si>
  <si>
    <t>Croft</t>
  </si>
  <si>
    <t>Dimbylow</t>
  </si>
  <si>
    <t>Drury</t>
  </si>
  <si>
    <t>Edidiong</t>
  </si>
  <si>
    <t>Eton</t>
  </si>
  <si>
    <t>Yasmin</t>
  </si>
  <si>
    <t>Faulkes</t>
  </si>
  <si>
    <t>Eden</t>
  </si>
  <si>
    <t>Few-Finch</t>
  </si>
  <si>
    <t>Divine</t>
  </si>
  <si>
    <t>Ibieye</t>
  </si>
  <si>
    <t>Morton</t>
  </si>
  <si>
    <t>Muirhead</t>
  </si>
  <si>
    <t>Victoria</t>
  </si>
  <si>
    <t>Oresanya</t>
  </si>
  <si>
    <t>Nikkia</t>
  </si>
  <si>
    <t>Romans-Sutton</t>
  </si>
  <si>
    <t>Mallerie</t>
  </si>
  <si>
    <t>Arabella</t>
  </si>
  <si>
    <t>Xin Nga Sonia</t>
  </si>
  <si>
    <t>Yu</t>
  </si>
  <si>
    <t>Addo-Boateng</t>
  </si>
  <si>
    <t>Royce</t>
  </si>
  <si>
    <t>Armitage</t>
  </si>
  <si>
    <t>Friend</t>
  </si>
  <si>
    <t>Chukwuemeka</t>
  </si>
  <si>
    <t>Godwin-Ukandu</t>
  </si>
  <si>
    <t>Reece</t>
  </si>
  <si>
    <t>McIntosh</t>
  </si>
  <si>
    <t>Essay</t>
  </si>
  <si>
    <t>Xavier</t>
  </si>
  <si>
    <t>Nicolas</t>
  </si>
  <si>
    <t>Petrie</t>
  </si>
  <si>
    <t>Ayomide</t>
  </si>
  <si>
    <t>Benjamin</t>
  </si>
  <si>
    <t>Stirk</t>
  </si>
  <si>
    <t>Leo</t>
  </si>
  <si>
    <t>Woodthorpe</t>
  </si>
  <si>
    <t>Whittaker</t>
  </si>
  <si>
    <t>Anders</t>
  </si>
  <si>
    <t>Thompson</t>
  </si>
  <si>
    <t>Rhodes</t>
  </si>
  <si>
    <t>Milana</t>
  </si>
  <si>
    <t>Bulgin</t>
  </si>
  <si>
    <t>Lane</t>
  </si>
  <si>
    <t>Quashie</t>
  </si>
  <si>
    <t>Henson</t>
  </si>
  <si>
    <t>Bridgeman</t>
  </si>
  <si>
    <t>Robert</t>
  </si>
  <si>
    <t>Harness</t>
  </si>
  <si>
    <t>Khoueiry</t>
  </si>
  <si>
    <t>Worsnup</t>
  </si>
  <si>
    <t>Myers</t>
  </si>
  <si>
    <t>Estelle</t>
  </si>
  <si>
    <t>Williams</t>
  </si>
  <si>
    <t>Boocock</t>
  </si>
  <si>
    <t>Croughan</t>
  </si>
  <si>
    <t>Parrish</t>
  </si>
  <si>
    <t>Barrowclough</t>
  </si>
  <si>
    <t>Kasen</t>
  </si>
  <si>
    <t>Hubbard</t>
  </si>
  <si>
    <t>Wakefield DH &amp; AC</t>
  </si>
  <si>
    <t>Wakefield DH &amp; AC DH &amp; AC</t>
  </si>
  <si>
    <t>Longwood Harriers</t>
  </si>
  <si>
    <t>Spenborough &amp; District AC</t>
  </si>
  <si>
    <t>Spenborough &amp; DIstrict AC</t>
  </si>
  <si>
    <t xml:space="preserve">Georgia </t>
  </si>
  <si>
    <t>Twist</t>
  </si>
  <si>
    <t xml:space="preserve">Elizabeth </t>
  </si>
  <si>
    <t>Annabel</t>
  </si>
  <si>
    <t>Farrel</t>
  </si>
  <si>
    <t>Headley</t>
  </si>
  <si>
    <t>Casson</t>
  </si>
  <si>
    <t>Timbers</t>
  </si>
  <si>
    <t>Patefield</t>
  </si>
  <si>
    <t>Macy</t>
  </si>
  <si>
    <t>Plunkett</t>
  </si>
  <si>
    <t>Anderson</t>
  </si>
  <si>
    <t>Pippa</t>
  </si>
  <si>
    <t>Lever</t>
  </si>
  <si>
    <t>Heggerty</t>
  </si>
  <si>
    <t xml:space="preserve">Oscar </t>
  </si>
  <si>
    <t>Hanks</t>
  </si>
  <si>
    <t>Zac</t>
  </si>
  <si>
    <t>Marsh</t>
  </si>
  <si>
    <t xml:space="preserve">Maisey </t>
  </si>
  <si>
    <t>Lara</t>
  </si>
  <si>
    <t xml:space="preserve">Katie </t>
  </si>
  <si>
    <t xml:space="preserve">Megan </t>
  </si>
  <si>
    <t>Hyde</t>
  </si>
  <si>
    <t xml:space="preserve">Layla </t>
  </si>
  <si>
    <t>Kirkley</t>
  </si>
  <si>
    <t>Midgeley</t>
  </si>
  <si>
    <t>?Lucy</t>
  </si>
  <si>
    <t>McNabb</t>
  </si>
  <si>
    <t>Ashdown</t>
  </si>
  <si>
    <t>Peaker</t>
  </si>
  <si>
    <t>Askew</t>
  </si>
  <si>
    <t>Kalyan</t>
  </si>
  <si>
    <t>Dillon-Downey</t>
  </si>
  <si>
    <t>Gallagher-Thompson</t>
  </si>
  <si>
    <t xml:space="preserve">Ewen </t>
  </si>
  <si>
    <t>Seth</t>
  </si>
  <si>
    <t>Linacre</t>
  </si>
  <si>
    <t xml:space="preserve">Finlay </t>
  </si>
  <si>
    <t>Hildon</t>
  </si>
  <si>
    <t>Jason</t>
  </si>
  <si>
    <t>Lawton</t>
  </si>
  <si>
    <t>Cason</t>
  </si>
  <si>
    <t>Hayes</t>
  </si>
  <si>
    <t>Childs</t>
  </si>
  <si>
    <t>Grant</t>
  </si>
  <si>
    <t>Isobell</t>
  </si>
  <si>
    <t>Sylvie</t>
  </si>
  <si>
    <t>Pell</t>
  </si>
  <si>
    <t>Felix</t>
  </si>
  <si>
    <t>Linacae</t>
  </si>
  <si>
    <t>Boato</t>
  </si>
  <si>
    <t>Hackney</t>
  </si>
  <si>
    <t>Brodie</t>
  </si>
  <si>
    <t>Discus U13 B</t>
  </si>
  <si>
    <t>Discus U13 G</t>
  </si>
  <si>
    <t>4x300m Mixed</t>
  </si>
  <si>
    <t>Jeffs</t>
  </si>
  <si>
    <t>Joey</t>
  </si>
  <si>
    <t>Thwaites</t>
  </si>
  <si>
    <t>Stanley</t>
  </si>
  <si>
    <t>Moffat</t>
  </si>
  <si>
    <t>Sara</t>
  </si>
  <si>
    <t>Mamgaude</t>
  </si>
  <si>
    <t>Cayden</t>
  </si>
  <si>
    <t>Ely</t>
  </si>
  <si>
    <t>Cloe</t>
  </si>
  <si>
    <t xml:space="preserve">Philips </t>
  </si>
  <si>
    <t>3.10.9</t>
  </si>
  <si>
    <t>3.25.0</t>
  </si>
  <si>
    <t>4.01.1</t>
  </si>
  <si>
    <t>2.28.9</t>
  </si>
  <si>
    <t>2.45.4</t>
  </si>
  <si>
    <t>2.58.6</t>
  </si>
  <si>
    <t>3.07.9</t>
  </si>
  <si>
    <t>2.46.8</t>
  </si>
  <si>
    <t>2.53.3</t>
  </si>
  <si>
    <t>4.53.3</t>
  </si>
  <si>
    <t>2.56.4</t>
  </si>
  <si>
    <t>2.38.5</t>
  </si>
  <si>
    <t>2.30.5</t>
  </si>
  <si>
    <t>2.39.7</t>
  </si>
  <si>
    <t>2.58.9</t>
  </si>
  <si>
    <t>3.09.6</t>
  </si>
  <si>
    <t>3.15.0</t>
  </si>
  <si>
    <t>2.36.6</t>
  </si>
  <si>
    <t>2.42.4</t>
  </si>
  <si>
    <t>2.44.5</t>
  </si>
  <si>
    <t>2.29.3</t>
  </si>
  <si>
    <t>2.54.9</t>
  </si>
  <si>
    <t>3.00.2</t>
  </si>
  <si>
    <t>3.18.4</t>
  </si>
  <si>
    <t>2.55.7</t>
  </si>
  <si>
    <t>2.33.0</t>
  </si>
  <si>
    <t>2.23.1</t>
  </si>
  <si>
    <t>2.23.3</t>
  </si>
  <si>
    <t>2.41.7</t>
  </si>
  <si>
    <t>3.36.8</t>
  </si>
  <si>
    <t>2.28.1</t>
  </si>
  <si>
    <t>2.37.2</t>
  </si>
  <si>
    <t>2.14.8</t>
  </si>
  <si>
    <t>2.30.0</t>
  </si>
  <si>
    <t>3.16.2</t>
  </si>
  <si>
    <t>2.25.5</t>
  </si>
  <si>
    <t>2.42.0</t>
  </si>
  <si>
    <t>2.47.3</t>
  </si>
  <si>
    <t>2.53.8</t>
  </si>
  <si>
    <t>2.35.7</t>
  </si>
  <si>
    <t>2.45.2</t>
  </si>
  <si>
    <t>2.22.5</t>
  </si>
  <si>
    <t>2.31.1</t>
  </si>
  <si>
    <t>2.19.0</t>
  </si>
  <si>
    <t>2.32.4</t>
  </si>
  <si>
    <t>3.03.7</t>
  </si>
  <si>
    <t>4.24.2</t>
  </si>
  <si>
    <t>4.00.1</t>
  </si>
  <si>
    <t>4.50.9</t>
  </si>
  <si>
    <t>5.01.1</t>
  </si>
  <si>
    <t>4.35.7</t>
  </si>
  <si>
    <t>4.43.2</t>
  </si>
  <si>
    <t>5.41.8</t>
  </si>
  <si>
    <t>5.48.4</t>
  </si>
  <si>
    <t>5.55.4</t>
  </si>
  <si>
    <t>5.29.7</t>
  </si>
  <si>
    <t>5.34.8</t>
  </si>
  <si>
    <t>5.40.6</t>
  </si>
  <si>
    <t>6.22.2</t>
  </si>
  <si>
    <t>5.24.1</t>
  </si>
  <si>
    <t>5.38.7</t>
  </si>
  <si>
    <t>6.26.9</t>
  </si>
  <si>
    <t>5.55.1</t>
  </si>
  <si>
    <t>6.40.4</t>
  </si>
  <si>
    <t>5.50.9</t>
  </si>
  <si>
    <t>5.32.2</t>
  </si>
  <si>
    <t>5.41.0</t>
  </si>
  <si>
    <t>5.22.2</t>
  </si>
  <si>
    <t>4.57.9</t>
  </si>
  <si>
    <t>6.18.9</t>
  </si>
  <si>
    <t>5.35.2</t>
  </si>
  <si>
    <t>5.43.2</t>
  </si>
  <si>
    <t>5.49.0</t>
  </si>
  <si>
    <t>6.19.3</t>
  </si>
  <si>
    <t>5.17.4</t>
  </si>
  <si>
    <t>5.59.4</t>
  </si>
  <si>
    <t>4.42.7</t>
  </si>
  <si>
    <t>4.58.0</t>
  </si>
  <si>
    <t>4.33.3</t>
  </si>
  <si>
    <t>2.58.1</t>
  </si>
  <si>
    <t>3.04.9</t>
  </si>
  <si>
    <t>2.55.6</t>
  </si>
  <si>
    <t>2.11.9</t>
  </si>
  <si>
    <t>2.47.6</t>
  </si>
  <si>
    <t>3.04.3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</si>
</sst>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i/>
      <sz val="8"/>
      <color rgb="FFFF0000"/>
      <name val="Arial"/>
      <family val="2"/>
    </font>
    <font>
      <u/>
      <sz val="11"/>
      <color theme="1"/>
      <name val="Arial"/>
      <family val="2"/>
    </font>
    <font>
      <sz val="10"/>
      <color rgb="FF1D222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rgb="FF1D222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206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44">
    <xf numFmtId="0" fontId="0" fillId="0" borderId="0" xfId="0"/>
    <xf numFmtId="0" fontId="6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2" fontId="6" fillId="2" borderId="1" xfId="0" applyNumberFormat="1" applyFont="1" applyFill="1" applyBorder="1"/>
    <xf numFmtId="0" fontId="5" fillId="2" borderId="0" xfId="0" applyFont="1" applyFill="1" applyAlignment="1">
      <alignment horizontal="center" vertical="center"/>
    </xf>
    <xf numFmtId="0" fontId="5" fillId="3" borderId="1" xfId="0" applyFont="1" applyFill="1" applyBorder="1"/>
    <xf numFmtId="0" fontId="6" fillId="3" borderId="1" xfId="0" applyFont="1" applyFill="1" applyBorder="1"/>
    <xf numFmtId="0" fontId="6" fillId="2" borderId="0" xfId="0" applyFont="1" applyFill="1" applyAlignment="1">
      <alignment horizontal="center"/>
    </xf>
    <xf numFmtId="0" fontId="9" fillId="4" borderId="3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0" fontId="15" fillId="0" borderId="9" xfId="0" applyFont="1" applyBorder="1"/>
    <xf numFmtId="0" fontId="15" fillId="0" borderId="1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9" xfId="0" applyFont="1" applyBorder="1"/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6" fillId="2" borderId="8" xfId="0" applyFont="1" applyFill="1" applyBorder="1"/>
    <xf numFmtId="2" fontId="6" fillId="2" borderId="8" xfId="0" applyNumberFormat="1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7" borderId="1" xfId="0" applyFont="1" applyFill="1" applyBorder="1"/>
    <xf numFmtId="0" fontId="6" fillId="8" borderId="1" xfId="0" applyFont="1" applyFill="1" applyBorder="1"/>
    <xf numFmtId="0" fontId="8" fillId="0" borderId="1" xfId="0" applyFont="1" applyBorder="1"/>
    <xf numFmtId="0" fontId="12" fillId="0" borderId="0" xfId="0" applyFont="1"/>
    <xf numFmtId="0" fontId="4" fillId="0" borderId="1" xfId="0" applyFont="1" applyBorder="1"/>
    <xf numFmtId="14" fontId="14" fillId="0" borderId="1" xfId="0" applyNumberFormat="1" applyFont="1" applyBorder="1"/>
    <xf numFmtId="49" fontId="14" fillId="0" borderId="10" xfId="0" applyNumberFormat="1" applyFont="1" applyBorder="1"/>
    <xf numFmtId="49" fontId="14" fillId="0" borderId="11" xfId="0" applyNumberFormat="1" applyFont="1" applyBorder="1"/>
    <xf numFmtId="49" fontId="14" fillId="0" borderId="9" xfId="0" applyNumberFormat="1" applyFont="1" applyBorder="1"/>
    <xf numFmtId="14" fontId="14" fillId="0" borderId="1" xfId="0" applyNumberFormat="1" applyFont="1" applyBorder="1" applyAlignment="1">
      <alignment horizontal="center"/>
    </xf>
    <xf numFmtId="0" fontId="13" fillId="0" borderId="0" xfId="0" applyFont="1"/>
    <xf numFmtId="49" fontId="15" fillId="0" borderId="9" xfId="0" applyNumberFormat="1" applyFont="1" applyBorder="1"/>
    <xf numFmtId="49" fontId="14" fillId="0" borderId="0" xfId="0" applyNumberFormat="1" applyFont="1"/>
    <xf numFmtId="0" fontId="9" fillId="4" borderId="4" xfId="0" applyFont="1" applyFill="1" applyBorder="1" applyAlignment="1">
      <alignment wrapText="1"/>
    </xf>
    <xf numFmtId="2" fontId="6" fillId="2" borderId="0" xfId="0" applyNumberFormat="1" applyFont="1" applyFill="1"/>
    <xf numFmtId="49" fontId="15" fillId="0" borderId="10" xfId="0" applyNumberFormat="1" applyFont="1" applyBorder="1"/>
    <xf numFmtId="49" fontId="15" fillId="0" borderId="11" xfId="0" applyNumberFormat="1" applyFont="1" applyBorder="1"/>
    <xf numFmtId="49" fontId="14" fillId="0" borderId="10" xfId="1" applyNumberFormat="1" applyFont="1" applyBorder="1"/>
    <xf numFmtId="49" fontId="14" fillId="0" borderId="11" xfId="1" applyNumberFormat="1" applyFont="1" applyBorder="1"/>
    <xf numFmtId="0" fontId="19" fillId="0" borderId="18" xfId="0" applyFont="1" applyBorder="1" applyAlignment="1">
      <alignment wrapText="1"/>
    </xf>
    <xf numFmtId="49" fontId="20" fillId="0" borderId="1" xfId="0" applyNumberFormat="1" applyFont="1" applyBorder="1"/>
    <xf numFmtId="49" fontId="11" fillId="0" borderId="1" xfId="0" applyNumberFormat="1" applyFont="1" applyBorder="1"/>
    <xf numFmtId="0" fontId="20" fillId="0" borderId="1" xfId="0" applyFont="1" applyBorder="1"/>
    <xf numFmtId="49" fontId="14" fillId="0" borderId="1" xfId="0" applyNumberFormat="1" applyFont="1" applyBorder="1"/>
    <xf numFmtId="0" fontId="21" fillId="0" borderId="1" xfId="0" applyFont="1" applyBorder="1"/>
    <xf numFmtId="0" fontId="22" fillId="0" borderId="1" xfId="0" applyFont="1" applyBorder="1"/>
    <xf numFmtId="49" fontId="23" fillId="0" borderId="1" xfId="0" applyNumberFormat="1" applyFont="1" applyBorder="1"/>
    <xf numFmtId="0" fontId="0" fillId="0" borderId="1" xfId="0" applyBorder="1"/>
    <xf numFmtId="0" fontId="18" fillId="0" borderId="1" xfId="0" applyFont="1" applyBorder="1"/>
    <xf numFmtId="49" fontId="13" fillId="0" borderId="1" xfId="0" applyNumberFormat="1" applyFont="1" applyBorder="1"/>
    <xf numFmtId="0" fontId="24" fillId="0" borderId="1" xfId="0" applyFont="1" applyBorder="1"/>
    <xf numFmtId="0" fontId="13" fillId="0" borderId="1" xfId="0" applyFont="1" applyBorder="1"/>
    <xf numFmtId="49" fontId="23" fillId="0" borderId="19" xfId="0" applyNumberFormat="1" applyFont="1" applyBorder="1"/>
    <xf numFmtId="49" fontId="23" fillId="0" borderId="20" xfId="0" applyNumberFormat="1" applyFont="1" applyBorder="1"/>
    <xf numFmtId="49" fontId="23" fillId="0" borderId="21" xfId="0" applyNumberFormat="1" applyFont="1" applyBorder="1"/>
    <xf numFmtId="0" fontId="21" fillId="0" borderId="22" xfId="0" applyFont="1" applyBorder="1"/>
    <xf numFmtId="49" fontId="23" fillId="0" borderId="23" xfId="0" applyNumberFormat="1" applyFont="1" applyBorder="1"/>
    <xf numFmtId="49" fontId="23" fillId="0" borderId="24" xfId="0" applyNumberFormat="1" applyFont="1" applyBorder="1"/>
    <xf numFmtId="49" fontId="23" fillId="0" borderId="25" xfId="0" applyNumberFormat="1" applyFont="1" applyBorder="1"/>
    <xf numFmtId="49" fontId="14" fillId="0" borderId="15" xfId="0" applyNumberFormat="1" applyFont="1" applyBorder="1"/>
    <xf numFmtId="49" fontId="14" fillId="0" borderId="16" xfId="0" applyNumberFormat="1" applyFont="1" applyBorder="1"/>
    <xf numFmtId="49" fontId="14" fillId="0" borderId="17" xfId="0" applyNumberFormat="1" applyFont="1" applyBorder="1"/>
    <xf numFmtId="49" fontId="14" fillId="0" borderId="26" xfId="0" applyNumberFormat="1" applyFont="1" applyBorder="1"/>
    <xf numFmtId="49" fontId="14" fillId="0" borderId="27" xfId="0" applyNumberFormat="1" applyFont="1" applyBorder="1"/>
    <xf numFmtId="49" fontId="14" fillId="0" borderId="28" xfId="0" applyNumberFormat="1" applyFont="1" applyBorder="1"/>
    <xf numFmtId="49" fontId="14" fillId="0" borderId="29" xfId="0" applyNumberFormat="1" applyFont="1" applyBorder="1"/>
    <xf numFmtId="49" fontId="14" fillId="0" borderId="30" xfId="0" applyNumberFormat="1" applyFont="1" applyBorder="1"/>
    <xf numFmtId="49" fontId="14" fillId="0" borderId="31" xfId="0" applyNumberFormat="1" applyFont="1" applyBorder="1"/>
    <xf numFmtId="49" fontId="14" fillId="8" borderId="15" xfId="0" applyNumberFormat="1" applyFont="1" applyFill="1" applyBorder="1"/>
    <xf numFmtId="49" fontId="14" fillId="8" borderId="16" xfId="0" applyNumberFormat="1" applyFont="1" applyFill="1" applyBorder="1"/>
    <xf numFmtId="49" fontId="14" fillId="8" borderId="17" xfId="0" applyNumberFormat="1" applyFont="1" applyFill="1" applyBorder="1"/>
    <xf numFmtId="49" fontId="14" fillId="8" borderId="26" xfId="0" applyNumberFormat="1" applyFont="1" applyFill="1" applyBorder="1"/>
    <xf numFmtId="49" fontId="14" fillId="8" borderId="28" xfId="0" applyNumberFormat="1" applyFont="1" applyFill="1" applyBorder="1"/>
    <xf numFmtId="49" fontId="14" fillId="8" borderId="29" xfId="0" applyNumberFormat="1" applyFont="1" applyFill="1" applyBorder="1"/>
    <xf numFmtId="49" fontId="14" fillId="8" borderId="30" xfId="0" applyNumberFormat="1" applyFont="1" applyFill="1" applyBorder="1"/>
    <xf numFmtId="49" fontId="14" fillId="8" borderId="31" xfId="0" applyNumberFormat="1" applyFont="1" applyFill="1" applyBorder="1"/>
    <xf numFmtId="49" fontId="14" fillId="8" borderId="10" xfId="0" applyNumberFormat="1" applyFont="1" applyFill="1" applyBorder="1"/>
    <xf numFmtId="49" fontId="14" fillId="8" borderId="11" xfId="0" applyNumberFormat="1" applyFont="1" applyFill="1" applyBorder="1"/>
    <xf numFmtId="49" fontId="14" fillId="8" borderId="9" xfId="0" applyNumberFormat="1" applyFont="1" applyFill="1" applyBorder="1"/>
    <xf numFmtId="49" fontId="14" fillId="8" borderId="1" xfId="0" applyNumberFormat="1" applyFont="1" applyFill="1" applyBorder="1"/>
    <xf numFmtId="49" fontId="15" fillId="0" borderId="32" xfId="0" applyNumberFormat="1" applyFont="1" applyBorder="1"/>
    <xf numFmtId="49" fontId="15" fillId="0" borderId="33" xfId="0" applyNumberFormat="1" applyFont="1" applyBorder="1"/>
    <xf numFmtId="49" fontId="14" fillId="0" borderId="32" xfId="0" applyNumberFormat="1" applyFont="1" applyBorder="1"/>
    <xf numFmtId="49" fontId="14" fillId="0" borderId="33" xfId="0" applyNumberFormat="1" applyFont="1" applyBorder="1"/>
    <xf numFmtId="49" fontId="25" fillId="0" borderId="9" xfId="0" applyNumberFormat="1" applyFont="1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top"/>
    </xf>
    <xf numFmtId="0" fontId="26" fillId="9" borderId="1" xfId="0" applyFont="1" applyFill="1" applyBorder="1" applyAlignment="1">
      <alignment vertical="center" wrapText="1"/>
    </xf>
    <xf numFmtId="49" fontId="14" fillId="3" borderId="26" xfId="0" applyNumberFormat="1" applyFont="1" applyFill="1" applyBorder="1"/>
    <xf numFmtId="0" fontId="14" fillId="0" borderId="0" xfId="0" applyFont="1"/>
    <xf numFmtId="49" fontId="14" fillId="3" borderId="15" xfId="0" applyNumberFormat="1" applyFont="1" applyFill="1" applyBorder="1"/>
    <xf numFmtId="49" fontId="14" fillId="3" borderId="16" xfId="0" applyNumberFormat="1" applyFont="1" applyFill="1" applyBorder="1"/>
    <xf numFmtId="49" fontId="14" fillId="3" borderId="17" xfId="0" applyNumberFormat="1" applyFont="1" applyFill="1" applyBorder="1"/>
    <xf numFmtId="49" fontId="14" fillId="3" borderId="10" xfId="0" applyNumberFormat="1" applyFont="1" applyFill="1" applyBorder="1"/>
    <xf numFmtId="49" fontId="14" fillId="3" borderId="11" xfId="0" applyNumberFormat="1" applyFont="1" applyFill="1" applyBorder="1"/>
    <xf numFmtId="49" fontId="14" fillId="3" borderId="9" xfId="0" applyNumberFormat="1" applyFont="1" applyFill="1" applyBorder="1"/>
    <xf numFmtId="49" fontId="14" fillId="3" borderId="1" xfId="0" applyNumberFormat="1" applyFont="1" applyFill="1" applyBorder="1"/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6" fillId="3" borderId="7" xfId="0" applyFont="1" applyFill="1" applyBorder="1"/>
    <xf numFmtId="2" fontId="6" fillId="2" borderId="7" xfId="0" applyNumberFormat="1" applyFont="1" applyFill="1" applyBorder="1"/>
    <xf numFmtId="0" fontId="11" fillId="5" borderId="34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22" xfId="0" applyFont="1" applyFill="1" applyBorder="1"/>
    <xf numFmtId="2" fontId="6" fillId="2" borderId="22" xfId="0" applyNumberFormat="1" applyFont="1" applyFill="1" applyBorder="1"/>
    <xf numFmtId="0" fontId="11" fillId="0" borderId="34" xfId="0" applyFont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6" fillId="5" borderId="4" xfId="0" applyFont="1" applyFill="1" applyBorder="1"/>
    <xf numFmtId="0" fontId="6" fillId="2" borderId="26" xfId="0" applyFont="1" applyFill="1" applyBorder="1"/>
    <xf numFmtId="0" fontId="6" fillId="0" borderId="1" xfId="0" applyFont="1" applyBorder="1"/>
    <xf numFmtId="2" fontId="6" fillId="0" borderId="1" xfId="0" applyNumberFormat="1" applyFont="1" applyBorder="1"/>
    <xf numFmtId="0" fontId="5" fillId="5" borderId="22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/>
    </xf>
    <xf numFmtId="0" fontId="6" fillId="5" borderId="22" xfId="0" applyFont="1" applyFill="1" applyBorder="1"/>
    <xf numFmtId="0" fontId="11" fillId="5" borderId="43" xfId="0" applyFont="1" applyFill="1" applyBorder="1" applyAlignment="1">
      <alignment horizontal="center"/>
    </xf>
    <xf numFmtId="0" fontId="6" fillId="0" borderId="22" xfId="0" applyFont="1" applyBorder="1"/>
    <xf numFmtId="2" fontId="6" fillId="0" borderId="22" xfId="0" applyNumberFormat="1" applyFont="1" applyBorder="1"/>
    <xf numFmtId="0" fontId="11" fillId="5" borderId="37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0" fontId="6" fillId="10" borderId="4" xfId="0" applyFont="1" applyFill="1" applyBorder="1"/>
    <xf numFmtId="0" fontId="11" fillId="10" borderId="37" xfId="0" applyFont="1" applyFill="1" applyBorder="1" applyAlignment="1">
      <alignment horizontal="center"/>
    </xf>
    <xf numFmtId="0" fontId="5" fillId="11" borderId="22" xfId="0" applyFont="1" applyFill="1" applyBorder="1" applyAlignment="1">
      <alignment horizontal="center" vertical="center"/>
    </xf>
    <xf numFmtId="0" fontId="11" fillId="11" borderId="34" xfId="0" applyFont="1" applyFill="1" applyBorder="1" applyAlignment="1">
      <alignment horizontal="center"/>
    </xf>
    <xf numFmtId="0" fontId="6" fillId="11" borderId="22" xfId="0" applyFont="1" applyFill="1" applyBorder="1"/>
    <xf numFmtId="0" fontId="11" fillId="11" borderId="43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5" borderId="6" xfId="0" applyFont="1" applyFill="1" applyBorder="1"/>
    <xf numFmtId="0" fontId="11" fillId="5" borderId="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/>
    </xf>
    <xf numFmtId="0" fontId="27" fillId="6" borderId="3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27" fillId="6" borderId="3" xfId="0" applyFont="1" applyFill="1" applyBorder="1" applyAlignment="1">
      <alignment horizontal="center" vertical="center"/>
    </xf>
    <xf numFmtId="0" fontId="28" fillId="6" borderId="4" xfId="0" applyFont="1" applyFill="1" applyBorder="1"/>
    <xf numFmtId="0" fontId="27" fillId="6" borderId="38" xfId="0" applyFont="1" applyFill="1" applyBorder="1" applyAlignment="1">
      <alignment horizontal="center" vertical="center"/>
    </xf>
    <xf numFmtId="0" fontId="27" fillId="6" borderId="39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28" fillId="6" borderId="40" xfId="0" applyFont="1" applyFill="1" applyBorder="1"/>
    <xf numFmtId="0" fontId="27" fillId="6" borderId="41" xfId="0" applyFont="1" applyFill="1" applyBorder="1" applyAlignment="1">
      <alignment horizontal="center"/>
    </xf>
    <xf numFmtId="0" fontId="14" fillId="8" borderId="1" xfId="0" applyFont="1" applyFill="1" applyBorder="1"/>
    <xf numFmtId="0" fontId="12" fillId="0" borderId="1" xfId="0" applyFont="1" applyBorder="1"/>
    <xf numFmtId="49" fontId="14" fillId="0" borderId="7" xfId="0" applyNumberFormat="1" applyFont="1" applyBorder="1"/>
    <xf numFmtId="49" fontId="14" fillId="8" borderId="7" xfId="0" applyNumberFormat="1" applyFont="1" applyFill="1" applyBorder="1"/>
    <xf numFmtId="49" fontId="14" fillId="8" borderId="44" xfId="0" applyNumberFormat="1" applyFont="1" applyFill="1" applyBorder="1"/>
    <xf numFmtId="49" fontId="14" fillId="8" borderId="22" xfId="0" applyNumberFormat="1" applyFont="1" applyFill="1" applyBorder="1"/>
    <xf numFmtId="49" fontId="14" fillId="8" borderId="42" xfId="0" applyNumberFormat="1" applyFont="1" applyFill="1" applyBorder="1"/>
    <xf numFmtId="49" fontId="14" fillId="8" borderId="45" xfId="0" applyNumberFormat="1" applyFont="1" applyFill="1" applyBorder="1"/>
    <xf numFmtId="0" fontId="14" fillId="8" borderId="45" xfId="0" applyFont="1" applyFill="1" applyBorder="1"/>
    <xf numFmtId="0" fontId="14" fillId="8" borderId="7" xfId="0" applyFont="1" applyFill="1" applyBorder="1"/>
    <xf numFmtId="49" fontId="16" fillId="8" borderId="1" xfId="0" applyNumberFormat="1" applyFont="1" applyFill="1" applyBorder="1"/>
    <xf numFmtId="0" fontId="16" fillId="8" borderId="1" xfId="0" applyFont="1" applyFill="1" applyBorder="1"/>
    <xf numFmtId="49" fontId="15" fillId="0" borderId="1" xfId="0" applyNumberFormat="1" applyFont="1" applyBorder="1"/>
    <xf numFmtId="49" fontId="17" fillId="0" borderId="46" xfId="0" applyNumberFormat="1" applyFont="1" applyBorder="1"/>
    <xf numFmtId="49" fontId="17" fillId="0" borderId="47" xfId="0" applyNumberFormat="1" applyFont="1" applyBorder="1"/>
    <xf numFmtId="49" fontId="17" fillId="0" borderId="48" xfId="0" applyNumberFormat="1" applyFont="1" applyBorder="1"/>
    <xf numFmtId="49" fontId="17" fillId="0" borderId="49" xfId="0" applyNumberFormat="1" applyFont="1" applyBorder="1"/>
    <xf numFmtId="0" fontId="17" fillId="0" borderId="0" xfId="0" applyFont="1"/>
    <xf numFmtId="49" fontId="17" fillId="0" borderId="1" xfId="0" applyNumberFormat="1" applyFont="1" applyBorder="1"/>
    <xf numFmtId="49" fontId="14" fillId="0" borderId="8" xfId="0" applyNumberFormat="1" applyFont="1" applyBorder="1"/>
    <xf numFmtId="49" fontId="29" fillId="0" borderId="1" xfId="0" applyNumberFormat="1" applyFont="1" applyBorder="1" applyAlignment="1">
      <alignment horizontal="left"/>
    </xf>
    <xf numFmtId="49" fontId="29" fillId="0" borderId="1" xfId="0" applyNumberFormat="1" applyFont="1" applyBorder="1" applyAlignment="1">
      <alignment horizontal="center"/>
    </xf>
    <xf numFmtId="49" fontId="23" fillId="0" borderId="50" xfId="0" applyNumberFormat="1" applyFont="1" applyBorder="1"/>
    <xf numFmtId="0" fontId="26" fillId="9" borderId="26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14" fillId="0" borderId="8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7" xfId="0" applyFont="1" applyBorder="1"/>
    <xf numFmtId="0" fontId="15" fillId="8" borderId="32" xfId="0" applyFont="1" applyFill="1" applyBorder="1"/>
    <xf numFmtId="0" fontId="15" fillId="8" borderId="33" xfId="0" applyFont="1" applyFill="1" applyBorder="1"/>
    <xf numFmtId="0" fontId="15" fillId="8" borderId="51" xfId="0" applyFont="1" applyFill="1" applyBorder="1"/>
    <xf numFmtId="0" fontId="15" fillId="8" borderId="52" xfId="0" applyFont="1" applyFill="1" applyBorder="1"/>
    <xf numFmtId="0" fontId="16" fillId="8" borderId="7" xfId="0" applyFont="1" applyFill="1" applyBorder="1"/>
    <xf numFmtId="0" fontId="15" fillId="0" borderId="7" xfId="0" applyFont="1" applyBorder="1"/>
    <xf numFmtId="49" fontId="29" fillId="0" borderId="7" xfId="0" applyNumberFormat="1" applyFont="1" applyBorder="1" applyAlignment="1">
      <alignment horizontal="center"/>
    </xf>
    <xf numFmtId="49" fontId="23" fillId="0" borderId="7" xfId="0" applyNumberFormat="1" applyFont="1" applyBorder="1"/>
    <xf numFmtId="49" fontId="15" fillId="0" borderId="7" xfId="0" applyNumberFormat="1" applyFont="1" applyBorder="1"/>
    <xf numFmtId="49" fontId="15" fillId="0" borderId="8" xfId="0" applyNumberFormat="1" applyFont="1" applyBorder="1"/>
    <xf numFmtId="0" fontId="17" fillId="0" borderId="1" xfId="0" applyFont="1" applyBorder="1"/>
    <xf numFmtId="49" fontId="14" fillId="0" borderId="1" xfId="1" applyNumberFormat="1" applyFont="1" applyBorder="1"/>
    <xf numFmtId="0" fontId="0" fillId="0" borderId="7" xfId="0" applyBorder="1"/>
    <xf numFmtId="49" fontId="17" fillId="0" borderId="53" xfId="0" applyNumberFormat="1" applyFont="1" applyBorder="1"/>
    <xf numFmtId="49" fontId="17" fillId="0" borderId="54" xfId="0" applyNumberFormat="1" applyFont="1" applyBorder="1"/>
    <xf numFmtId="49" fontId="25" fillId="0" borderId="8" xfId="0" applyNumberFormat="1" applyFont="1" applyBorder="1"/>
    <xf numFmtId="0" fontId="15" fillId="0" borderId="7" xfId="0" applyFont="1" applyBorder="1" applyAlignment="1">
      <alignment horizontal="center"/>
    </xf>
    <xf numFmtId="0" fontId="26" fillId="9" borderId="7" xfId="0" applyFont="1" applyFill="1" applyBorder="1" applyAlignment="1">
      <alignment vertical="center" wrapText="1"/>
    </xf>
    <xf numFmtId="0" fontId="26" fillId="9" borderId="35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4" fillId="8" borderId="8" xfId="0" applyFont="1" applyFill="1" applyBorder="1"/>
    <xf numFmtId="0" fontId="14" fillId="8" borderId="36" xfId="0" applyFont="1" applyFill="1" applyBorder="1"/>
    <xf numFmtId="0" fontId="15" fillId="0" borderId="8" xfId="0" applyFont="1" applyBorder="1"/>
    <xf numFmtId="49" fontId="14" fillId="0" borderId="8" xfId="1" applyNumberFormat="1" applyFont="1" applyBorder="1"/>
    <xf numFmtId="14" fontId="14" fillId="0" borderId="9" xfId="0" applyNumberFormat="1" applyFont="1" applyBorder="1"/>
    <xf numFmtId="14" fontId="14" fillId="0" borderId="9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0" borderId="22" xfId="0" applyFont="1" applyBorder="1"/>
    <xf numFmtId="0" fontId="30" fillId="9" borderId="1" xfId="0" applyFont="1" applyFill="1" applyBorder="1" applyAlignment="1">
      <alignment vertical="center" wrapText="1"/>
    </xf>
    <xf numFmtId="0" fontId="16" fillId="0" borderId="8" xfId="0" applyFont="1" applyBorder="1"/>
    <xf numFmtId="49" fontId="16" fillId="0" borderId="8" xfId="0" applyNumberFormat="1" applyFont="1" applyBorder="1"/>
    <xf numFmtId="0" fontId="16" fillId="0" borderId="7" xfId="0" applyFont="1" applyBorder="1"/>
    <xf numFmtId="49" fontId="6" fillId="0" borderId="8" xfId="0" applyNumberFormat="1" applyFont="1" applyBorder="1"/>
    <xf numFmtId="0" fontId="1" fillId="0" borderId="1" xfId="0" applyFont="1" applyBorder="1"/>
    <xf numFmtId="0" fontId="1" fillId="0" borderId="7" xfId="0" applyFont="1" applyBorder="1"/>
    <xf numFmtId="2" fontId="6" fillId="8" borderId="1" xfId="0" applyNumberFormat="1" applyFont="1" applyFill="1" applyBorder="1"/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C26" sqref="C26"/>
    </sheetView>
  </sheetViews>
  <sheetFormatPr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57"/>
  <sheetViews>
    <sheetView workbookViewId="0">
      <pane ySplit="1" topLeftCell="A66" activePane="bottomLeft" state="frozen"/>
      <selection pane="bottomLeft" activeCell="C79" sqref="C79"/>
    </sheetView>
  </sheetViews>
  <sheetFormatPr defaultRowHeight="15.75" x14ac:dyDescent="0.25"/>
  <cols>
    <col min="2" max="2" width="6.5703125" style="37" customWidth="1"/>
    <col min="3" max="3" width="16.42578125" style="1" bestFit="1" customWidth="1"/>
    <col min="4" max="4" width="17.85546875" style="1" bestFit="1" customWidth="1"/>
    <col min="5" max="5" width="6.5703125" style="1" customWidth="1"/>
    <col min="6" max="6" width="18" style="60" bestFit="1" customWidth="1"/>
    <col min="7" max="7" width="9.140625" style="133"/>
    <col min="8" max="8" width="19.7109375" style="1" hidden="1" customWidth="1"/>
    <col min="9" max="9" width="13.5703125" hidden="1" customWidth="1"/>
    <col min="10" max="10" width="6.28515625" style="1" hidden="1" customWidth="1"/>
    <col min="11" max="11" width="23" style="133" customWidth="1"/>
    <col min="12" max="13" width="17.7109375" style="1" customWidth="1"/>
  </cols>
  <sheetData>
    <row r="1" spans="1:13" s="1" customFormat="1" ht="24" customHeight="1" x14ac:dyDescent="0.2">
      <c r="B1" s="35" t="s">
        <v>4</v>
      </c>
      <c r="C1" s="1" t="s">
        <v>1</v>
      </c>
      <c r="D1" s="1" t="s">
        <v>0</v>
      </c>
      <c r="E1" s="1" t="s">
        <v>10</v>
      </c>
      <c r="F1" s="133" t="s">
        <v>18</v>
      </c>
      <c r="G1" s="133" t="s">
        <v>31</v>
      </c>
      <c r="I1" s="1" t="s">
        <v>7</v>
      </c>
      <c r="K1" s="133" t="s">
        <v>5</v>
      </c>
    </row>
    <row r="2" spans="1:13" x14ac:dyDescent="0.25">
      <c r="A2" s="36"/>
      <c r="B2" s="37">
        <v>1</v>
      </c>
      <c r="C2" s="56" t="s">
        <v>476</v>
      </c>
      <c r="D2" s="56" t="s">
        <v>477</v>
      </c>
      <c r="E2" s="167" t="s">
        <v>11</v>
      </c>
      <c r="F2" s="56" t="s">
        <v>30</v>
      </c>
      <c r="G2" s="56" t="s">
        <v>116</v>
      </c>
      <c r="K2" s="133" t="str">
        <f>PROPER(CONCATENATE(C2," ",D2))</f>
        <v>Mia  Holden</v>
      </c>
      <c r="L2" s="222"/>
      <c r="M2" s="38"/>
    </row>
    <row r="3" spans="1:13" x14ac:dyDescent="0.25">
      <c r="A3" s="36"/>
      <c r="B3" s="37">
        <v>2</v>
      </c>
      <c r="C3" s="56" t="s">
        <v>321</v>
      </c>
      <c r="D3" s="56" t="s">
        <v>796</v>
      </c>
      <c r="E3" s="167" t="s">
        <v>11</v>
      </c>
      <c r="F3" s="56" t="s">
        <v>30</v>
      </c>
      <c r="G3" s="56" t="s">
        <v>116</v>
      </c>
      <c r="K3" s="133" t="str">
        <f t="shared" ref="K3:K66" si="0">PROPER(CONCATENATE(C3," ",D3))</f>
        <v>Ava Graves</v>
      </c>
      <c r="L3" s="222"/>
      <c r="M3" s="38"/>
    </row>
    <row r="4" spans="1:13" x14ac:dyDescent="0.25">
      <c r="A4" s="36"/>
      <c r="B4" s="37">
        <v>3</v>
      </c>
      <c r="C4" s="56" t="s">
        <v>493</v>
      </c>
      <c r="D4" s="56" t="s">
        <v>797</v>
      </c>
      <c r="E4" s="167" t="s">
        <v>11</v>
      </c>
      <c r="F4" s="56" t="s">
        <v>30</v>
      </c>
      <c r="G4" s="56" t="s">
        <v>116</v>
      </c>
      <c r="K4" s="133" t="str">
        <f t="shared" si="0"/>
        <v>Olivia Hotchin</v>
      </c>
      <c r="L4" s="24"/>
      <c r="M4" s="25"/>
    </row>
    <row r="5" spans="1:13" x14ac:dyDescent="0.25">
      <c r="A5" s="36"/>
      <c r="B5" s="37">
        <v>4</v>
      </c>
      <c r="C5" s="56" t="s">
        <v>317</v>
      </c>
      <c r="D5" s="56" t="s">
        <v>512</v>
      </c>
      <c r="E5" s="167" t="s">
        <v>11</v>
      </c>
      <c r="F5" s="56" t="s">
        <v>30</v>
      </c>
      <c r="G5" s="56" t="s">
        <v>116</v>
      </c>
      <c r="K5" s="133" t="str">
        <f t="shared" si="0"/>
        <v>Megan Roberts</v>
      </c>
      <c r="L5" s="222"/>
      <c r="M5" s="38"/>
    </row>
    <row r="6" spans="1:13" x14ac:dyDescent="0.25">
      <c r="A6" s="36"/>
      <c r="B6" s="37">
        <v>5</v>
      </c>
      <c r="C6" s="56" t="s">
        <v>388</v>
      </c>
      <c r="D6" s="56" t="s">
        <v>798</v>
      </c>
      <c r="E6" s="167" t="s">
        <v>11</v>
      </c>
      <c r="F6" s="56" t="s">
        <v>30</v>
      </c>
      <c r="G6" s="56" t="s">
        <v>116</v>
      </c>
      <c r="K6" s="133" t="str">
        <f t="shared" si="0"/>
        <v>Grace Lawtey</v>
      </c>
      <c r="L6" s="222"/>
      <c r="M6" s="38"/>
    </row>
    <row r="7" spans="1:13" x14ac:dyDescent="0.25">
      <c r="A7" s="36"/>
      <c r="B7" s="37">
        <v>6</v>
      </c>
      <c r="C7" s="56" t="s">
        <v>799</v>
      </c>
      <c r="D7" s="56" t="s">
        <v>800</v>
      </c>
      <c r="E7" s="167" t="s">
        <v>11</v>
      </c>
      <c r="F7" s="56" t="s">
        <v>30</v>
      </c>
      <c r="G7" s="56" t="s">
        <v>116</v>
      </c>
      <c r="K7" s="133" t="str">
        <f t="shared" si="0"/>
        <v>Gracie May Bell</v>
      </c>
      <c r="L7" s="222"/>
      <c r="M7" s="38"/>
    </row>
    <row r="8" spans="1:13" x14ac:dyDescent="0.25">
      <c r="A8" s="36"/>
      <c r="B8" s="37">
        <v>7</v>
      </c>
      <c r="C8" s="56" t="s">
        <v>801</v>
      </c>
      <c r="D8" s="56" t="s">
        <v>472</v>
      </c>
      <c r="E8" s="167" t="s">
        <v>11</v>
      </c>
      <c r="F8" s="56" t="s">
        <v>30</v>
      </c>
      <c r="G8" s="56" t="s">
        <v>116</v>
      </c>
      <c r="K8" s="133" t="str">
        <f t="shared" si="0"/>
        <v>Grace  Atkin</v>
      </c>
      <c r="L8" s="222"/>
      <c r="M8" s="38"/>
    </row>
    <row r="9" spans="1:13" x14ac:dyDescent="0.25">
      <c r="A9" s="36"/>
      <c r="B9" s="37">
        <v>8</v>
      </c>
      <c r="C9" s="56" t="s">
        <v>802</v>
      </c>
      <c r="D9" s="56" t="s">
        <v>503</v>
      </c>
      <c r="E9" s="167" t="s">
        <v>11</v>
      </c>
      <c r="F9" s="56" t="s">
        <v>30</v>
      </c>
      <c r="G9" s="56" t="s">
        <v>116</v>
      </c>
      <c r="K9" s="133" t="str">
        <f t="shared" si="0"/>
        <v>Cassidy Crowe</v>
      </c>
      <c r="L9" s="222"/>
      <c r="M9" s="38"/>
    </row>
    <row r="10" spans="1:13" x14ac:dyDescent="0.25">
      <c r="A10" s="36"/>
      <c r="B10" s="37">
        <v>9</v>
      </c>
      <c r="C10" s="56" t="s">
        <v>433</v>
      </c>
      <c r="D10" s="56" t="s">
        <v>471</v>
      </c>
      <c r="E10" s="167" t="s">
        <v>11</v>
      </c>
      <c r="F10" s="56" t="s">
        <v>30</v>
      </c>
      <c r="G10" s="56" t="s">
        <v>116</v>
      </c>
      <c r="K10" s="133" t="str">
        <f t="shared" si="0"/>
        <v>Jessica Clark</v>
      </c>
      <c r="L10" s="222"/>
      <c r="M10" s="38"/>
    </row>
    <row r="11" spans="1:13" x14ac:dyDescent="0.25">
      <c r="A11" s="36"/>
      <c r="B11" s="37">
        <v>10</v>
      </c>
      <c r="C11" s="92" t="s">
        <v>803</v>
      </c>
      <c r="D11" s="92" t="s">
        <v>804</v>
      </c>
      <c r="E11" s="168" t="s">
        <v>11</v>
      </c>
      <c r="F11" s="92" t="s">
        <v>30</v>
      </c>
      <c r="G11" s="92" t="s">
        <v>116</v>
      </c>
      <c r="K11" s="133" t="str">
        <f t="shared" si="0"/>
        <v>Neve Southgate</v>
      </c>
      <c r="L11" s="24"/>
      <c r="M11" s="25"/>
    </row>
    <row r="12" spans="1:13" x14ac:dyDescent="0.25">
      <c r="A12" s="36"/>
      <c r="B12" s="37">
        <v>11</v>
      </c>
      <c r="C12" s="92" t="s">
        <v>805</v>
      </c>
      <c r="D12" s="92" t="s">
        <v>806</v>
      </c>
      <c r="E12" s="168" t="s">
        <v>11</v>
      </c>
      <c r="F12" s="92" t="s">
        <v>30</v>
      </c>
      <c r="G12" s="92" t="s">
        <v>116</v>
      </c>
      <c r="K12" s="133" t="str">
        <f t="shared" si="0"/>
        <v>Kaitlin Blenkinsop</v>
      </c>
      <c r="L12" s="24"/>
      <c r="M12" s="25"/>
    </row>
    <row r="13" spans="1:13" x14ac:dyDescent="0.25">
      <c r="A13" s="36"/>
      <c r="B13" s="37">
        <v>12</v>
      </c>
      <c r="C13" s="92" t="s">
        <v>807</v>
      </c>
      <c r="D13" s="92" t="s">
        <v>301</v>
      </c>
      <c r="E13" s="168" t="s">
        <v>11</v>
      </c>
      <c r="F13" s="92" t="s">
        <v>30</v>
      </c>
      <c r="G13" s="92" t="s">
        <v>116</v>
      </c>
      <c r="K13" s="133" t="str">
        <f t="shared" si="0"/>
        <v>Lucy  Bradley</v>
      </c>
      <c r="L13" s="222"/>
      <c r="M13" s="38"/>
    </row>
    <row r="14" spans="1:13" x14ac:dyDescent="0.25">
      <c r="A14" s="36"/>
      <c r="B14" s="37">
        <v>13</v>
      </c>
      <c r="C14" s="92" t="s">
        <v>808</v>
      </c>
      <c r="D14" s="92" t="s">
        <v>809</v>
      </c>
      <c r="E14" s="168" t="s">
        <v>11</v>
      </c>
      <c r="F14" s="92" t="s">
        <v>30</v>
      </c>
      <c r="G14" s="92" t="s">
        <v>116</v>
      </c>
      <c r="K14" s="133" t="str">
        <f t="shared" si="0"/>
        <v>Lyla Omara</v>
      </c>
      <c r="L14" s="222"/>
      <c r="M14" s="38"/>
    </row>
    <row r="15" spans="1:13" x14ac:dyDescent="0.25">
      <c r="A15" s="36"/>
      <c r="B15" s="37">
        <v>14</v>
      </c>
      <c r="C15" s="92" t="s">
        <v>317</v>
      </c>
      <c r="D15" s="92" t="s">
        <v>301</v>
      </c>
      <c r="E15" s="168" t="s">
        <v>11</v>
      </c>
      <c r="F15" s="92" t="s">
        <v>30</v>
      </c>
      <c r="G15" s="92" t="s">
        <v>116</v>
      </c>
      <c r="K15" s="133" t="str">
        <f t="shared" si="0"/>
        <v>Megan Bradley</v>
      </c>
      <c r="L15" s="222"/>
      <c r="M15" s="38"/>
    </row>
    <row r="16" spans="1:13" x14ac:dyDescent="0.25">
      <c r="A16" s="36"/>
      <c r="B16" s="37">
        <v>15</v>
      </c>
      <c r="C16" s="92" t="s">
        <v>667</v>
      </c>
      <c r="D16" s="92" t="s">
        <v>796</v>
      </c>
      <c r="E16" s="168" t="s">
        <v>11</v>
      </c>
      <c r="F16" s="92" t="s">
        <v>30</v>
      </c>
      <c r="G16" s="92" t="s">
        <v>116</v>
      </c>
      <c r="K16" s="133" t="str">
        <f t="shared" si="0"/>
        <v>Sophie Graves</v>
      </c>
      <c r="L16" s="24"/>
      <c r="M16" s="25"/>
    </row>
    <row r="17" spans="1:13" x14ac:dyDescent="0.25">
      <c r="A17" s="36"/>
      <c r="B17" s="37">
        <v>16</v>
      </c>
      <c r="C17" s="92" t="s">
        <v>810</v>
      </c>
      <c r="D17" s="92" t="s">
        <v>811</v>
      </c>
      <c r="E17" s="168" t="s">
        <v>11</v>
      </c>
      <c r="F17" s="92" t="s">
        <v>30</v>
      </c>
      <c r="G17" s="92" t="s">
        <v>116</v>
      </c>
      <c r="K17" s="133" t="str">
        <f t="shared" si="0"/>
        <v>Edie Rose Webb</v>
      </c>
      <c r="L17" s="222"/>
      <c r="M17" s="38"/>
    </row>
    <row r="18" spans="1:13" ht="16.5" thickBot="1" x14ac:dyDescent="0.3">
      <c r="A18" s="36"/>
      <c r="B18" s="37">
        <v>17</v>
      </c>
      <c r="C18" s="169" t="s">
        <v>812</v>
      </c>
      <c r="D18" s="169" t="s">
        <v>813</v>
      </c>
      <c r="E18" s="168" t="s">
        <v>11</v>
      </c>
      <c r="F18" s="92" t="s">
        <v>30</v>
      </c>
      <c r="G18" s="92" t="s">
        <v>116</v>
      </c>
      <c r="K18" s="133" t="str">
        <f t="shared" si="0"/>
        <v>Pip  Larke</v>
      </c>
      <c r="L18" s="222"/>
      <c r="M18" s="38"/>
    </row>
    <row r="19" spans="1:13" x14ac:dyDescent="0.25">
      <c r="A19" s="36"/>
      <c r="B19" s="37">
        <v>18</v>
      </c>
      <c r="C19" s="170" t="s">
        <v>814</v>
      </c>
      <c r="D19" s="170" t="s">
        <v>815</v>
      </c>
      <c r="E19" s="171" t="s">
        <v>14</v>
      </c>
      <c r="F19" s="92" t="s">
        <v>30</v>
      </c>
      <c r="G19" s="92" t="s">
        <v>98</v>
      </c>
      <c r="K19" s="133" t="str">
        <f t="shared" si="0"/>
        <v>Jay Lyon</v>
      </c>
      <c r="L19" s="222"/>
      <c r="M19" s="38"/>
    </row>
    <row r="20" spans="1:13" x14ac:dyDescent="0.25">
      <c r="A20" s="36"/>
      <c r="B20" s="37">
        <v>19</v>
      </c>
      <c r="C20" s="92" t="s">
        <v>615</v>
      </c>
      <c r="D20" s="92" t="s">
        <v>816</v>
      </c>
      <c r="E20" s="171" t="s">
        <v>14</v>
      </c>
      <c r="F20" s="92" t="s">
        <v>30</v>
      </c>
      <c r="G20" s="92" t="s">
        <v>98</v>
      </c>
      <c r="K20" s="133" t="str">
        <f t="shared" si="0"/>
        <v>Caleb Haigh</v>
      </c>
      <c r="L20" s="222"/>
      <c r="M20" s="38"/>
    </row>
    <row r="21" spans="1:13" x14ac:dyDescent="0.25">
      <c r="A21" s="36"/>
      <c r="B21" s="37">
        <v>20</v>
      </c>
      <c r="C21" s="92" t="s">
        <v>166</v>
      </c>
      <c r="D21" s="92" t="s">
        <v>695</v>
      </c>
      <c r="E21" s="171" t="s">
        <v>14</v>
      </c>
      <c r="F21" s="92" t="s">
        <v>30</v>
      </c>
      <c r="G21" s="92" t="s">
        <v>98</v>
      </c>
      <c r="K21" s="133" t="str">
        <f t="shared" si="0"/>
        <v>Alfie Philipson</v>
      </c>
      <c r="L21" s="222"/>
      <c r="M21" s="38"/>
    </row>
    <row r="22" spans="1:13" x14ac:dyDescent="0.25">
      <c r="A22" s="36"/>
      <c r="B22" s="37">
        <v>21</v>
      </c>
      <c r="C22" s="92" t="s">
        <v>817</v>
      </c>
      <c r="D22" s="92" t="s">
        <v>818</v>
      </c>
      <c r="E22" s="171" t="s">
        <v>14</v>
      </c>
      <c r="F22" s="92" t="s">
        <v>30</v>
      </c>
      <c r="G22" s="92" t="s">
        <v>98</v>
      </c>
      <c r="K22" s="133" t="str">
        <f t="shared" si="0"/>
        <v>Oscar Lamour</v>
      </c>
      <c r="L22" s="222"/>
      <c r="M22" s="38"/>
    </row>
    <row r="23" spans="1:13" x14ac:dyDescent="0.25">
      <c r="A23" s="36"/>
      <c r="B23" s="37">
        <v>22</v>
      </c>
      <c r="C23" s="92" t="s">
        <v>819</v>
      </c>
      <c r="D23" s="92" t="s">
        <v>387</v>
      </c>
      <c r="E23" s="171" t="s">
        <v>14</v>
      </c>
      <c r="F23" s="92" t="s">
        <v>30</v>
      </c>
      <c r="G23" s="92" t="s">
        <v>98</v>
      </c>
      <c r="K23" s="133" t="str">
        <f t="shared" si="0"/>
        <v>Sebastian Ward</v>
      </c>
      <c r="L23" s="24"/>
      <c r="M23" s="25"/>
    </row>
    <row r="24" spans="1:13" x14ac:dyDescent="0.25">
      <c r="A24" s="36"/>
      <c r="B24" s="37">
        <v>23</v>
      </c>
      <c r="C24" s="92" t="s">
        <v>820</v>
      </c>
      <c r="D24" s="92" t="s">
        <v>821</v>
      </c>
      <c r="E24" s="171" t="s">
        <v>14</v>
      </c>
      <c r="F24" s="92" t="s">
        <v>30</v>
      </c>
      <c r="G24" s="92" t="s">
        <v>98</v>
      </c>
      <c r="K24" s="133" t="str">
        <f t="shared" si="0"/>
        <v>Finley Sutcliffe</v>
      </c>
      <c r="L24" s="24"/>
      <c r="M24" s="25"/>
    </row>
    <row r="25" spans="1:13" x14ac:dyDescent="0.25">
      <c r="A25" s="36"/>
      <c r="B25" s="37">
        <v>24</v>
      </c>
      <c r="C25" s="92" t="s">
        <v>364</v>
      </c>
      <c r="D25" s="92" t="s">
        <v>822</v>
      </c>
      <c r="E25" s="171" t="s">
        <v>14</v>
      </c>
      <c r="F25" s="92" t="s">
        <v>30</v>
      </c>
      <c r="G25" s="92" t="s">
        <v>98</v>
      </c>
      <c r="K25" s="133" t="str">
        <f t="shared" si="0"/>
        <v>Oliver Wainman</v>
      </c>
      <c r="L25" s="222"/>
      <c r="M25" s="38"/>
    </row>
    <row r="26" spans="1:13" x14ac:dyDescent="0.25">
      <c r="A26" s="36"/>
      <c r="B26" s="37">
        <v>25</v>
      </c>
      <c r="C26" s="92" t="s">
        <v>823</v>
      </c>
      <c r="D26" s="92" t="s">
        <v>824</v>
      </c>
      <c r="E26" s="171" t="s">
        <v>14</v>
      </c>
      <c r="F26" s="92" t="s">
        <v>30</v>
      </c>
      <c r="G26" s="92" t="s">
        <v>98</v>
      </c>
      <c r="K26" s="133" t="str">
        <f t="shared" si="0"/>
        <v>Ewan Macmillan</v>
      </c>
      <c r="L26" s="222"/>
      <c r="M26" s="38"/>
    </row>
    <row r="27" spans="1:13" x14ac:dyDescent="0.25">
      <c r="A27" s="36"/>
      <c r="B27" s="37">
        <v>26</v>
      </c>
      <c r="C27" s="92" t="s">
        <v>825</v>
      </c>
      <c r="D27" s="92" t="s">
        <v>826</v>
      </c>
      <c r="E27" s="171" t="s">
        <v>14</v>
      </c>
      <c r="F27" s="92" t="s">
        <v>30</v>
      </c>
      <c r="G27" s="92" t="s">
        <v>98</v>
      </c>
      <c r="K27" s="133" t="str">
        <f t="shared" si="0"/>
        <v>Caiden Mosey</v>
      </c>
      <c r="L27" s="222"/>
      <c r="M27" s="38"/>
    </row>
    <row r="28" spans="1:13" x14ac:dyDescent="0.25">
      <c r="A28" s="36"/>
      <c r="B28" s="37">
        <v>27</v>
      </c>
      <c r="C28" s="92" t="s">
        <v>827</v>
      </c>
      <c r="D28" s="92" t="s">
        <v>828</v>
      </c>
      <c r="E28" s="171" t="s">
        <v>14</v>
      </c>
      <c r="F28" s="92" t="s">
        <v>30</v>
      </c>
      <c r="G28" s="92" t="s">
        <v>98</v>
      </c>
      <c r="K28" s="133" t="str">
        <f t="shared" si="0"/>
        <v>Charlie  Tomlinson</v>
      </c>
      <c r="L28" s="24"/>
      <c r="M28" s="25"/>
    </row>
    <row r="29" spans="1:13" x14ac:dyDescent="0.25">
      <c r="A29" s="36"/>
      <c r="B29" s="37">
        <v>28</v>
      </c>
      <c r="C29" s="92" t="s">
        <v>524</v>
      </c>
      <c r="D29" s="92" t="s">
        <v>472</v>
      </c>
      <c r="E29" s="171" t="s">
        <v>14</v>
      </c>
      <c r="F29" s="92" t="s">
        <v>30</v>
      </c>
      <c r="G29" s="92" t="s">
        <v>98</v>
      </c>
      <c r="K29" s="133" t="str">
        <f t="shared" si="0"/>
        <v>Harry Atkin</v>
      </c>
      <c r="L29" s="222"/>
      <c r="M29" s="38"/>
    </row>
    <row r="30" spans="1:13" x14ac:dyDescent="0.25">
      <c r="A30" s="36"/>
      <c r="B30" s="37">
        <v>29</v>
      </c>
      <c r="C30" s="92" t="s">
        <v>829</v>
      </c>
      <c r="D30" s="92" t="s">
        <v>830</v>
      </c>
      <c r="E30" s="171" t="s">
        <v>14</v>
      </c>
      <c r="F30" s="92" t="s">
        <v>30</v>
      </c>
      <c r="G30" s="92" t="s">
        <v>98</v>
      </c>
      <c r="K30" s="133" t="str">
        <f t="shared" si="0"/>
        <v>Josh Pier</v>
      </c>
      <c r="L30" s="222"/>
      <c r="M30" s="38"/>
    </row>
    <row r="31" spans="1:13" x14ac:dyDescent="0.25">
      <c r="A31" s="36"/>
      <c r="B31" s="37">
        <v>30</v>
      </c>
      <c r="C31" s="92" t="s">
        <v>831</v>
      </c>
      <c r="D31" s="92" t="s">
        <v>832</v>
      </c>
      <c r="E31" s="171" t="s">
        <v>14</v>
      </c>
      <c r="F31" s="92" t="s">
        <v>30</v>
      </c>
      <c r="G31" s="92" t="s">
        <v>98</v>
      </c>
      <c r="K31" s="133" t="str">
        <f t="shared" si="0"/>
        <v>Lucas  Dunk</v>
      </c>
      <c r="L31" s="222"/>
      <c r="M31" s="38"/>
    </row>
    <row r="32" spans="1:13" x14ac:dyDescent="0.25">
      <c r="A32" s="36"/>
      <c r="B32" s="37">
        <v>31</v>
      </c>
      <c r="C32" s="92" t="s">
        <v>702</v>
      </c>
      <c r="D32" s="92" t="s">
        <v>833</v>
      </c>
      <c r="E32" s="171" t="s">
        <v>14</v>
      </c>
      <c r="F32" s="92" t="s">
        <v>30</v>
      </c>
      <c r="G32" s="92" t="s">
        <v>98</v>
      </c>
      <c r="K32" s="133" t="str">
        <f t="shared" si="0"/>
        <v>Noah Woodforth</v>
      </c>
      <c r="L32" s="222"/>
      <c r="M32" s="38"/>
    </row>
    <row r="33" spans="1:13" x14ac:dyDescent="0.25">
      <c r="A33" s="36"/>
      <c r="B33" s="37">
        <v>32</v>
      </c>
      <c r="C33" s="92" t="s">
        <v>364</v>
      </c>
      <c r="D33" s="92" t="s">
        <v>834</v>
      </c>
      <c r="E33" s="171" t="s">
        <v>14</v>
      </c>
      <c r="F33" s="92" t="s">
        <v>30</v>
      </c>
      <c r="G33" s="92" t="s">
        <v>98</v>
      </c>
      <c r="K33" s="133" t="str">
        <f t="shared" si="0"/>
        <v>Oliver Capp</v>
      </c>
      <c r="L33" s="222"/>
      <c r="M33" s="38"/>
    </row>
    <row r="34" spans="1:13" ht="16.5" thickBot="1" x14ac:dyDescent="0.3">
      <c r="A34" s="36"/>
      <c r="B34" s="37">
        <v>33</v>
      </c>
      <c r="C34" s="169" t="s">
        <v>835</v>
      </c>
      <c r="D34" s="169" t="s">
        <v>836</v>
      </c>
      <c r="E34" s="171" t="s">
        <v>14</v>
      </c>
      <c r="F34" s="92" t="s">
        <v>30</v>
      </c>
      <c r="G34" s="92" t="s">
        <v>98</v>
      </c>
      <c r="K34" s="133" t="str">
        <f t="shared" si="0"/>
        <v>Thomas Pribut</v>
      </c>
      <c r="L34" s="24"/>
      <c r="M34" s="25"/>
    </row>
    <row r="35" spans="1:13" x14ac:dyDescent="0.25">
      <c r="A35" s="36"/>
      <c r="B35" s="37">
        <v>34</v>
      </c>
      <c r="C35" s="170" t="s">
        <v>147</v>
      </c>
      <c r="D35" s="170" t="s">
        <v>478</v>
      </c>
      <c r="E35" s="171" t="s">
        <v>12</v>
      </c>
      <c r="F35" s="92" t="s">
        <v>30</v>
      </c>
      <c r="G35" s="92" t="s">
        <v>116</v>
      </c>
      <c r="K35" s="133" t="str">
        <f t="shared" si="0"/>
        <v>Ruby Foulston</v>
      </c>
      <c r="L35" s="222"/>
      <c r="M35" s="38"/>
    </row>
    <row r="36" spans="1:13" x14ac:dyDescent="0.25">
      <c r="A36" s="36"/>
      <c r="B36" s="37">
        <v>35</v>
      </c>
      <c r="C36" s="92" t="s">
        <v>837</v>
      </c>
      <c r="D36" s="92" t="s">
        <v>806</v>
      </c>
      <c r="E36" s="171" t="s">
        <v>12</v>
      </c>
      <c r="F36" s="92" t="s">
        <v>30</v>
      </c>
      <c r="G36" s="92" t="s">
        <v>116</v>
      </c>
      <c r="K36" s="133" t="str">
        <f t="shared" si="0"/>
        <v>Chloe  Blenkinsop</v>
      </c>
      <c r="L36" s="222"/>
      <c r="M36" s="38"/>
    </row>
    <row r="37" spans="1:13" x14ac:dyDescent="0.25">
      <c r="A37" s="36"/>
      <c r="B37" s="37">
        <v>36</v>
      </c>
      <c r="C37" s="92" t="s">
        <v>473</v>
      </c>
      <c r="D37" s="92" t="s">
        <v>386</v>
      </c>
      <c r="E37" s="171" t="s">
        <v>12</v>
      </c>
      <c r="F37" s="92" t="s">
        <v>30</v>
      </c>
      <c r="G37" s="92" t="s">
        <v>116</v>
      </c>
      <c r="K37" s="133" t="str">
        <f t="shared" si="0"/>
        <v>Rosie Richardson</v>
      </c>
      <c r="L37" s="222"/>
      <c r="M37" s="38"/>
    </row>
    <row r="38" spans="1:13" x14ac:dyDescent="0.25">
      <c r="A38" s="36"/>
      <c r="B38" s="37">
        <v>37</v>
      </c>
      <c r="C38" s="92" t="s">
        <v>838</v>
      </c>
      <c r="D38" s="92" t="s">
        <v>824</v>
      </c>
      <c r="E38" s="171" t="s">
        <v>12</v>
      </c>
      <c r="F38" s="92" t="s">
        <v>30</v>
      </c>
      <c r="G38" s="92" t="s">
        <v>116</v>
      </c>
      <c r="K38" s="133" t="str">
        <f t="shared" si="0"/>
        <v>Evanna Macmillan</v>
      </c>
      <c r="L38" s="222"/>
      <c r="M38" s="38"/>
    </row>
    <row r="39" spans="1:13" x14ac:dyDescent="0.25">
      <c r="A39" s="36"/>
      <c r="B39" s="37">
        <v>38</v>
      </c>
      <c r="C39" s="92" t="s">
        <v>470</v>
      </c>
      <c r="D39" s="92" t="s">
        <v>839</v>
      </c>
      <c r="E39" s="171" t="s">
        <v>12</v>
      </c>
      <c r="F39" s="92" t="s">
        <v>30</v>
      </c>
      <c r="G39" s="92" t="s">
        <v>116</v>
      </c>
      <c r="K39" s="133" t="str">
        <f t="shared" si="0"/>
        <v>Lexi Ramos</v>
      </c>
      <c r="L39" s="20"/>
      <c r="M39" s="21"/>
    </row>
    <row r="40" spans="1:13" x14ac:dyDescent="0.25">
      <c r="A40" s="36"/>
      <c r="B40" s="37">
        <v>39</v>
      </c>
      <c r="C40" s="92" t="s">
        <v>569</v>
      </c>
      <c r="D40" s="92" t="s">
        <v>398</v>
      </c>
      <c r="E40" s="171" t="s">
        <v>12</v>
      </c>
      <c r="F40" s="92" t="s">
        <v>30</v>
      </c>
      <c r="G40" s="92" t="s">
        <v>116</v>
      </c>
      <c r="K40" s="133" t="str">
        <f t="shared" si="0"/>
        <v>Kitty Pickering</v>
      </c>
      <c r="L40" s="20"/>
      <c r="M40" s="21"/>
    </row>
    <row r="41" spans="1:13" x14ac:dyDescent="0.25">
      <c r="A41" s="36"/>
      <c r="B41" s="37">
        <v>40</v>
      </c>
      <c r="C41" s="92" t="s">
        <v>667</v>
      </c>
      <c r="D41" s="92" t="s">
        <v>787</v>
      </c>
      <c r="E41" s="171" t="s">
        <v>12</v>
      </c>
      <c r="F41" s="92" t="s">
        <v>30</v>
      </c>
      <c r="G41" s="92" t="s">
        <v>116</v>
      </c>
      <c r="K41" s="133" t="str">
        <f t="shared" si="0"/>
        <v>Sophie Westerman</v>
      </c>
      <c r="L41" s="24"/>
      <c r="M41" s="25"/>
    </row>
    <row r="42" spans="1:13" x14ac:dyDescent="0.25">
      <c r="A42" s="36"/>
      <c r="B42" s="37">
        <v>41</v>
      </c>
      <c r="C42" s="92" t="s">
        <v>664</v>
      </c>
      <c r="D42" s="92" t="s">
        <v>506</v>
      </c>
      <c r="E42" s="171" t="s">
        <v>12</v>
      </c>
      <c r="F42" s="92" t="s">
        <v>30</v>
      </c>
      <c r="G42" s="92" t="s">
        <v>116</v>
      </c>
      <c r="K42" s="133" t="str">
        <f t="shared" si="0"/>
        <v>Izzy Hopton</v>
      </c>
      <c r="L42" s="24"/>
      <c r="M42" s="25"/>
    </row>
    <row r="43" spans="1:13" ht="16.5" thickBot="1" x14ac:dyDescent="0.3">
      <c r="A43" s="36"/>
      <c r="B43" s="37">
        <v>42</v>
      </c>
      <c r="C43" s="169" t="s">
        <v>782</v>
      </c>
      <c r="D43" s="169" t="s">
        <v>506</v>
      </c>
      <c r="E43" s="171" t="s">
        <v>12</v>
      </c>
      <c r="F43" s="92" t="s">
        <v>30</v>
      </c>
      <c r="G43" s="92" t="s">
        <v>116</v>
      </c>
      <c r="K43" s="133" t="str">
        <f t="shared" si="0"/>
        <v>Roxy Hopton</v>
      </c>
      <c r="L43" s="24"/>
      <c r="M43" s="25"/>
    </row>
    <row r="44" spans="1:13" ht="16.5" thickBot="1" x14ac:dyDescent="0.3">
      <c r="A44" s="36"/>
      <c r="B44" s="37">
        <v>43</v>
      </c>
      <c r="C44" s="170" t="s">
        <v>162</v>
      </c>
      <c r="D44" s="170" t="s">
        <v>481</v>
      </c>
      <c r="E44" s="172" t="s">
        <v>15</v>
      </c>
      <c r="F44" s="92" t="s">
        <v>30</v>
      </c>
      <c r="G44" s="92" t="s">
        <v>98</v>
      </c>
      <c r="K44" s="133" t="str">
        <f t="shared" si="0"/>
        <v>George Kelley</v>
      </c>
      <c r="L44" s="24"/>
      <c r="M44" s="25"/>
    </row>
    <row r="45" spans="1:13" ht="16.5" thickBot="1" x14ac:dyDescent="0.3">
      <c r="A45" s="36"/>
      <c r="B45" s="37">
        <v>44</v>
      </c>
      <c r="C45" s="92" t="s">
        <v>479</v>
      </c>
      <c r="D45" s="92" t="s">
        <v>480</v>
      </c>
      <c r="E45" s="172" t="s">
        <v>15</v>
      </c>
      <c r="F45" s="92" t="s">
        <v>30</v>
      </c>
      <c r="G45" s="92" t="s">
        <v>98</v>
      </c>
      <c r="K45" s="133" t="str">
        <f t="shared" si="0"/>
        <v>Monty  Drummond</v>
      </c>
      <c r="L45" s="24"/>
      <c r="M45" s="25"/>
    </row>
    <row r="46" spans="1:13" ht="16.5" thickBot="1" x14ac:dyDescent="0.3">
      <c r="A46" s="36"/>
      <c r="B46" s="37">
        <v>45</v>
      </c>
      <c r="C46" s="92" t="s">
        <v>484</v>
      </c>
      <c r="D46" s="92" t="s">
        <v>485</v>
      </c>
      <c r="E46" s="172" t="s">
        <v>15</v>
      </c>
      <c r="F46" s="92" t="s">
        <v>30</v>
      </c>
      <c r="G46" s="92" t="s">
        <v>98</v>
      </c>
      <c r="K46" s="133" t="str">
        <f t="shared" si="0"/>
        <v>Ryan  Bainbridge</v>
      </c>
      <c r="L46" s="223"/>
      <c r="M46" s="42"/>
    </row>
    <row r="47" spans="1:13" ht="16.5" thickBot="1" x14ac:dyDescent="0.3">
      <c r="A47" s="36"/>
      <c r="B47" s="37">
        <v>46</v>
      </c>
      <c r="C47" s="169" t="s">
        <v>784</v>
      </c>
      <c r="D47" s="169" t="s">
        <v>785</v>
      </c>
      <c r="E47" s="172" t="s">
        <v>15</v>
      </c>
      <c r="F47" s="92" t="s">
        <v>30</v>
      </c>
      <c r="G47" s="92" t="s">
        <v>98</v>
      </c>
      <c r="K47" s="133" t="str">
        <f t="shared" si="0"/>
        <v>Benji Fletcher</v>
      </c>
      <c r="L47" s="223"/>
      <c r="M47" s="42"/>
    </row>
    <row r="48" spans="1:13" ht="16.5" thickBot="1" x14ac:dyDescent="0.3">
      <c r="A48" s="36"/>
      <c r="B48" s="37">
        <v>47</v>
      </c>
      <c r="C48" s="170" t="s">
        <v>488</v>
      </c>
      <c r="D48" s="170" t="s">
        <v>489</v>
      </c>
      <c r="E48" s="173" t="s">
        <v>13</v>
      </c>
      <c r="F48" s="92" t="s">
        <v>30</v>
      </c>
      <c r="G48" s="92" t="s">
        <v>116</v>
      </c>
      <c r="K48" s="133" t="str">
        <f t="shared" si="0"/>
        <v xml:space="preserve">Emma Barker </v>
      </c>
      <c r="L48" s="223"/>
      <c r="M48" s="42"/>
    </row>
    <row r="49" spans="1:13" ht="16.5" thickBot="1" x14ac:dyDescent="0.3">
      <c r="A49" s="36"/>
      <c r="B49" s="37">
        <v>48</v>
      </c>
      <c r="C49" s="92" t="s">
        <v>456</v>
      </c>
      <c r="D49" s="92" t="s">
        <v>386</v>
      </c>
      <c r="E49" s="173" t="s">
        <v>13</v>
      </c>
      <c r="F49" s="92" t="s">
        <v>30</v>
      </c>
      <c r="G49" s="92" t="s">
        <v>116</v>
      </c>
      <c r="K49" s="133" t="str">
        <f t="shared" si="0"/>
        <v>Emily Richardson</v>
      </c>
      <c r="L49" s="223"/>
      <c r="M49" s="42"/>
    </row>
    <row r="50" spans="1:13" ht="16.5" thickBot="1" x14ac:dyDescent="0.3">
      <c r="A50" s="36"/>
      <c r="B50" s="37">
        <v>49</v>
      </c>
      <c r="C50" s="92" t="s">
        <v>204</v>
      </c>
      <c r="D50" s="92" t="s">
        <v>490</v>
      </c>
      <c r="E50" s="173" t="s">
        <v>13</v>
      </c>
      <c r="F50" s="92" t="s">
        <v>30</v>
      </c>
      <c r="G50" s="92" t="s">
        <v>116</v>
      </c>
      <c r="K50" s="133" t="str">
        <f t="shared" si="0"/>
        <v>Libby Killick</v>
      </c>
      <c r="L50" s="223"/>
      <c r="M50" s="42"/>
    </row>
    <row r="51" spans="1:13" ht="16.5" thickBot="1" x14ac:dyDescent="0.3">
      <c r="A51" s="43"/>
      <c r="B51" s="37">
        <v>50</v>
      </c>
      <c r="C51" s="92" t="s">
        <v>491</v>
      </c>
      <c r="D51" s="92" t="s">
        <v>492</v>
      </c>
      <c r="E51" s="173" t="s">
        <v>13</v>
      </c>
      <c r="F51" s="92" t="s">
        <v>30</v>
      </c>
      <c r="G51" s="92" t="s">
        <v>116</v>
      </c>
      <c r="K51" s="133" t="str">
        <f t="shared" si="0"/>
        <v>Stevie Eayres</v>
      </c>
      <c r="L51" s="223"/>
      <c r="M51" s="42"/>
    </row>
    <row r="52" spans="1:13" ht="16.5" thickBot="1" x14ac:dyDescent="0.3">
      <c r="A52" s="43"/>
      <c r="B52" s="37">
        <v>51</v>
      </c>
      <c r="C52" s="92" t="s">
        <v>168</v>
      </c>
      <c r="D52" s="92" t="s">
        <v>499</v>
      </c>
      <c r="E52" s="173" t="s">
        <v>13</v>
      </c>
      <c r="F52" s="92" t="s">
        <v>30</v>
      </c>
      <c r="G52" s="92" t="s">
        <v>116</v>
      </c>
      <c r="K52" s="133" t="str">
        <f t="shared" si="0"/>
        <v>Ella Whiting</v>
      </c>
      <c r="L52" s="223"/>
      <c r="M52" s="42"/>
    </row>
    <row r="53" spans="1:13" ht="16.5" thickBot="1" x14ac:dyDescent="0.3">
      <c r="A53" s="43"/>
      <c r="B53" s="37">
        <v>52</v>
      </c>
      <c r="C53" s="92" t="s">
        <v>139</v>
      </c>
      <c r="D53" s="92" t="s">
        <v>840</v>
      </c>
      <c r="E53" s="173" t="s">
        <v>13</v>
      </c>
      <c r="F53" s="92" t="s">
        <v>30</v>
      </c>
      <c r="G53" s="92" t="s">
        <v>116</v>
      </c>
      <c r="K53" s="133" t="str">
        <f t="shared" si="0"/>
        <v>Rebecca Blanchard</v>
      </c>
      <c r="L53" s="223"/>
      <c r="M53" s="42"/>
    </row>
    <row r="54" spans="1:13" ht="16.5" thickBot="1" x14ac:dyDescent="0.3">
      <c r="A54" s="43"/>
      <c r="B54" s="37">
        <v>53</v>
      </c>
      <c r="C54" s="92" t="s">
        <v>317</v>
      </c>
      <c r="D54" s="92" t="s">
        <v>786</v>
      </c>
      <c r="E54" s="173" t="s">
        <v>13</v>
      </c>
      <c r="F54" s="92" t="s">
        <v>30</v>
      </c>
      <c r="G54" s="92" t="s">
        <v>116</v>
      </c>
      <c r="K54" s="133" t="str">
        <f t="shared" si="0"/>
        <v>Megan Mcgrath</v>
      </c>
      <c r="L54" s="223"/>
      <c r="M54" s="42"/>
    </row>
    <row r="55" spans="1:13" ht="16.5" thickBot="1" x14ac:dyDescent="0.3">
      <c r="A55" s="43"/>
      <c r="B55" s="37">
        <v>54</v>
      </c>
      <c r="C55" s="169" t="s">
        <v>431</v>
      </c>
      <c r="D55" s="169" t="s">
        <v>681</v>
      </c>
      <c r="E55" s="173" t="s">
        <v>13</v>
      </c>
      <c r="F55" s="92" t="s">
        <v>30</v>
      </c>
      <c r="G55" s="92" t="s">
        <v>116</v>
      </c>
      <c r="K55" s="133" t="str">
        <f t="shared" si="0"/>
        <v>Imogen Stevens</v>
      </c>
      <c r="L55" s="223"/>
      <c r="M55" s="42"/>
    </row>
    <row r="56" spans="1:13" x14ac:dyDescent="0.25">
      <c r="A56" s="43"/>
      <c r="B56" s="37">
        <v>55</v>
      </c>
      <c r="C56" s="170" t="s">
        <v>337</v>
      </c>
      <c r="D56" s="170" t="s">
        <v>504</v>
      </c>
      <c r="E56" s="174" t="s">
        <v>16</v>
      </c>
      <c r="F56" s="92" t="s">
        <v>30</v>
      </c>
      <c r="G56" s="92" t="s">
        <v>98</v>
      </c>
      <c r="K56" s="133" t="str">
        <f t="shared" si="0"/>
        <v>Daniel Hanna</v>
      </c>
      <c r="L56" s="223"/>
      <c r="M56" s="42"/>
    </row>
    <row r="57" spans="1:13" x14ac:dyDescent="0.25">
      <c r="A57" s="43"/>
      <c r="B57" s="37">
        <v>56</v>
      </c>
      <c r="C57" s="92" t="s">
        <v>705</v>
      </c>
      <c r="D57" s="92" t="s">
        <v>478</v>
      </c>
      <c r="E57" s="174" t="s">
        <v>16</v>
      </c>
      <c r="F57" s="92" t="s">
        <v>30</v>
      </c>
      <c r="G57" s="92" t="s">
        <v>98</v>
      </c>
      <c r="K57" s="133" t="str">
        <f t="shared" si="0"/>
        <v>Samuel  Foulston</v>
      </c>
      <c r="L57" s="223"/>
      <c r="M57" s="42"/>
    </row>
    <row r="58" spans="1:13" x14ac:dyDescent="0.25">
      <c r="A58" s="43"/>
      <c r="B58" s="37">
        <v>57</v>
      </c>
      <c r="C58" s="92" t="s">
        <v>507</v>
      </c>
      <c r="D58" s="92" t="s">
        <v>499</v>
      </c>
      <c r="E58" s="174" t="s">
        <v>16</v>
      </c>
      <c r="F58" s="92" t="s">
        <v>30</v>
      </c>
      <c r="G58" s="92" t="s">
        <v>98</v>
      </c>
      <c r="K58" s="133" t="str">
        <f t="shared" si="0"/>
        <v>Nathaniel Whiting</v>
      </c>
      <c r="L58" s="223"/>
      <c r="M58" s="42"/>
    </row>
    <row r="59" spans="1:13" x14ac:dyDescent="0.25">
      <c r="A59" s="43"/>
      <c r="B59" s="37">
        <v>58</v>
      </c>
      <c r="C59" s="92" t="s">
        <v>460</v>
      </c>
      <c r="D59" s="92" t="s">
        <v>787</v>
      </c>
      <c r="E59" s="174" t="s">
        <v>16</v>
      </c>
      <c r="F59" s="92" t="s">
        <v>30</v>
      </c>
      <c r="G59" s="92" t="s">
        <v>98</v>
      </c>
      <c r="K59" s="133" t="str">
        <f t="shared" si="0"/>
        <v>Adam  Westerman</v>
      </c>
      <c r="L59" s="223"/>
      <c r="M59" s="42"/>
    </row>
    <row r="60" spans="1:13" x14ac:dyDescent="0.25">
      <c r="A60" s="43"/>
      <c r="B60" s="37">
        <v>59</v>
      </c>
      <c r="C60" s="92" t="s">
        <v>841</v>
      </c>
      <c r="D60" s="92" t="s">
        <v>506</v>
      </c>
      <c r="E60" s="174" t="s">
        <v>16</v>
      </c>
      <c r="F60" s="92" t="s">
        <v>30</v>
      </c>
      <c r="G60" s="92" t="s">
        <v>98</v>
      </c>
      <c r="K60" s="133" t="str">
        <f t="shared" si="0"/>
        <v>Xander  Hopton</v>
      </c>
      <c r="L60" s="223"/>
      <c r="M60" s="42"/>
    </row>
    <row r="61" spans="1:13" x14ac:dyDescent="0.25">
      <c r="A61" s="43"/>
      <c r="B61" s="37">
        <v>60</v>
      </c>
      <c r="C61" s="92" t="s">
        <v>502</v>
      </c>
      <c r="D61" s="92" t="s">
        <v>503</v>
      </c>
      <c r="E61" s="174" t="s">
        <v>16</v>
      </c>
      <c r="F61" s="92" t="s">
        <v>30</v>
      </c>
      <c r="G61" s="92" t="s">
        <v>98</v>
      </c>
      <c r="K61" s="133" t="str">
        <f t="shared" si="0"/>
        <v>Wiiliam Crowe</v>
      </c>
      <c r="L61" s="223"/>
      <c r="M61" s="42"/>
    </row>
    <row r="62" spans="1:13" x14ac:dyDescent="0.25">
      <c r="A62" s="43"/>
      <c r="B62" s="37">
        <v>61</v>
      </c>
      <c r="C62" s="165" t="s">
        <v>667</v>
      </c>
      <c r="D62" s="165" t="s">
        <v>1385</v>
      </c>
      <c r="E62" s="174" t="s">
        <v>11</v>
      </c>
      <c r="F62" s="92" t="s">
        <v>30</v>
      </c>
      <c r="G62" s="92" t="s">
        <v>116</v>
      </c>
      <c r="K62" s="133" t="str">
        <f t="shared" si="0"/>
        <v>Sophie Grant</v>
      </c>
      <c r="L62" s="223"/>
      <c r="M62" s="42"/>
    </row>
    <row r="63" spans="1:13" x14ac:dyDescent="0.25">
      <c r="A63" s="43"/>
      <c r="B63" s="37">
        <v>62</v>
      </c>
      <c r="C63" s="25"/>
      <c r="D63" s="25"/>
      <c r="E63" s="194"/>
      <c r="F63" s="25"/>
      <c r="G63" s="56"/>
      <c r="K63" s="133" t="str">
        <f t="shared" si="0"/>
        <v xml:space="preserve"> </v>
      </c>
      <c r="L63" s="223"/>
      <c r="M63" s="42"/>
    </row>
    <row r="64" spans="1:13" x14ac:dyDescent="0.25">
      <c r="A64" s="43"/>
      <c r="B64" s="37">
        <v>63</v>
      </c>
      <c r="C64" s="25"/>
      <c r="D64" s="25"/>
      <c r="E64" s="194"/>
      <c r="F64" s="25"/>
      <c r="G64" s="56"/>
      <c r="K64" s="133" t="str">
        <f t="shared" si="0"/>
        <v xml:space="preserve"> </v>
      </c>
      <c r="L64" s="223"/>
      <c r="M64" s="42"/>
    </row>
    <row r="65" spans="1:13" x14ac:dyDescent="0.25">
      <c r="A65" s="43"/>
      <c r="B65" s="37">
        <v>64</v>
      </c>
      <c r="C65" s="25"/>
      <c r="D65" s="25"/>
      <c r="E65" s="194"/>
      <c r="F65" s="25"/>
      <c r="G65" s="56"/>
      <c r="K65" s="133" t="str">
        <f t="shared" si="0"/>
        <v xml:space="preserve"> </v>
      </c>
      <c r="L65" s="223"/>
      <c r="M65" s="42"/>
    </row>
    <row r="66" spans="1:13" x14ac:dyDescent="0.25">
      <c r="A66" s="43"/>
      <c r="B66" s="37">
        <v>65</v>
      </c>
      <c r="C66" s="175"/>
      <c r="D66" s="175"/>
      <c r="E66" s="199"/>
      <c r="F66" s="176"/>
      <c r="G66" s="56"/>
      <c r="K66" s="133" t="str">
        <f t="shared" si="0"/>
        <v xml:space="preserve"> </v>
      </c>
      <c r="L66" s="223"/>
      <c r="M66" s="42"/>
    </row>
    <row r="67" spans="1:13" x14ac:dyDescent="0.25">
      <c r="A67" s="43"/>
      <c r="B67" s="37">
        <v>66</v>
      </c>
      <c r="C67" s="60"/>
      <c r="D67" s="60"/>
      <c r="E67" s="207"/>
      <c r="F67" s="176"/>
      <c r="G67" s="56"/>
      <c r="K67" s="133" t="str">
        <f t="shared" ref="K67:K130" si="1">PROPER(CONCATENATE(C67," ",D67))</f>
        <v xml:space="preserve"> </v>
      </c>
      <c r="L67" s="223"/>
      <c r="M67" s="42"/>
    </row>
    <row r="68" spans="1:13" x14ac:dyDescent="0.25">
      <c r="A68" s="43"/>
      <c r="B68" s="37">
        <v>67</v>
      </c>
      <c r="C68" s="60"/>
      <c r="D68" s="60"/>
      <c r="E68" s="207"/>
      <c r="F68" s="176"/>
      <c r="G68" s="56"/>
      <c r="K68" s="133" t="str">
        <f t="shared" si="1"/>
        <v xml:space="preserve"> </v>
      </c>
      <c r="L68" s="223"/>
      <c r="M68" s="42"/>
    </row>
    <row r="69" spans="1:13" x14ac:dyDescent="0.25">
      <c r="A69" s="43"/>
      <c r="B69" s="37">
        <v>68</v>
      </c>
      <c r="C69" s="60"/>
      <c r="D69" s="60"/>
      <c r="E69" s="207"/>
      <c r="F69" s="176"/>
      <c r="G69" s="56"/>
      <c r="K69" s="133" t="str">
        <f t="shared" si="1"/>
        <v xml:space="preserve"> </v>
      </c>
      <c r="L69" s="223"/>
      <c r="M69" s="42"/>
    </row>
    <row r="70" spans="1:13" x14ac:dyDescent="0.25">
      <c r="A70" s="43"/>
      <c r="B70" s="37">
        <v>69</v>
      </c>
      <c r="C70" s="60"/>
      <c r="D70" s="60"/>
      <c r="E70" s="207"/>
      <c r="F70" s="176"/>
      <c r="G70" s="56"/>
      <c r="K70" s="133" t="str">
        <f t="shared" si="1"/>
        <v xml:space="preserve"> </v>
      </c>
      <c r="L70" s="223"/>
      <c r="M70" s="42"/>
    </row>
    <row r="71" spans="1:13" x14ac:dyDescent="0.25">
      <c r="A71" s="43"/>
      <c r="B71" s="37">
        <v>70</v>
      </c>
      <c r="C71" s="60"/>
      <c r="D71" s="60"/>
      <c r="E71" s="207"/>
      <c r="F71" s="176"/>
      <c r="G71" s="56"/>
      <c r="K71" s="133" t="str">
        <f t="shared" si="1"/>
        <v xml:space="preserve"> </v>
      </c>
      <c r="L71" s="223"/>
      <c r="M71" s="42"/>
    </row>
    <row r="72" spans="1:13" x14ac:dyDescent="0.25">
      <c r="A72" s="43"/>
      <c r="B72" s="37">
        <v>71</v>
      </c>
      <c r="C72" s="60"/>
      <c r="D72" s="60"/>
      <c r="E72" s="207"/>
      <c r="F72" s="176"/>
      <c r="G72" s="56"/>
      <c r="K72" s="133" t="str">
        <f t="shared" si="1"/>
        <v xml:space="preserve"> </v>
      </c>
      <c r="L72" s="223"/>
      <c r="M72" s="42"/>
    </row>
    <row r="73" spans="1:13" x14ac:dyDescent="0.25">
      <c r="A73" s="43"/>
      <c r="B73" s="37">
        <v>72</v>
      </c>
      <c r="C73" s="60"/>
      <c r="D73" s="60"/>
      <c r="E73" s="207"/>
      <c r="F73" s="176"/>
      <c r="G73" s="56"/>
      <c r="K73" s="133" t="str">
        <f t="shared" si="1"/>
        <v xml:space="preserve"> </v>
      </c>
      <c r="L73" s="223"/>
      <c r="M73" s="42"/>
    </row>
    <row r="74" spans="1:13" x14ac:dyDescent="0.25">
      <c r="A74" s="43"/>
      <c r="B74" s="37">
        <v>73</v>
      </c>
      <c r="C74" s="60"/>
      <c r="D74" s="60"/>
      <c r="E74" s="207"/>
      <c r="F74" s="176"/>
      <c r="G74" s="56"/>
      <c r="K74" s="133" t="str">
        <f t="shared" si="1"/>
        <v xml:space="preserve"> </v>
      </c>
      <c r="L74" s="223"/>
      <c r="M74" s="42"/>
    </row>
    <row r="75" spans="1:13" x14ac:dyDescent="0.25">
      <c r="A75" s="43"/>
      <c r="B75" s="37">
        <v>74</v>
      </c>
      <c r="C75" s="60"/>
      <c r="D75" s="60"/>
      <c r="E75" s="207"/>
      <c r="F75" s="176"/>
      <c r="G75" s="56"/>
      <c r="K75" s="133" t="str">
        <f t="shared" si="1"/>
        <v xml:space="preserve"> </v>
      </c>
      <c r="L75" s="223"/>
      <c r="M75" s="42"/>
    </row>
    <row r="76" spans="1:13" x14ac:dyDescent="0.25">
      <c r="A76" s="43"/>
      <c r="B76" s="37">
        <v>75</v>
      </c>
      <c r="C76" s="60"/>
      <c r="D76" s="60"/>
      <c r="E76" s="207"/>
      <c r="F76" s="176"/>
      <c r="G76" s="56"/>
      <c r="K76" s="133" t="str">
        <f t="shared" si="1"/>
        <v xml:space="preserve"> </v>
      </c>
      <c r="L76" s="223"/>
      <c r="M76" s="42"/>
    </row>
    <row r="77" spans="1:13" x14ac:dyDescent="0.25">
      <c r="A77" s="43"/>
      <c r="B77" s="37">
        <v>76</v>
      </c>
      <c r="C77" s="60"/>
      <c r="D77" s="60"/>
      <c r="E77" s="207"/>
      <c r="F77" s="176"/>
      <c r="G77" s="56"/>
      <c r="K77" s="133" t="str">
        <f t="shared" si="1"/>
        <v xml:space="preserve"> </v>
      </c>
      <c r="L77" s="223"/>
      <c r="M77" s="42"/>
    </row>
    <row r="78" spans="1:13" x14ac:dyDescent="0.25">
      <c r="A78" s="43"/>
      <c r="B78" s="37">
        <v>77</v>
      </c>
      <c r="C78" s="60"/>
      <c r="D78" s="60"/>
      <c r="E78" s="207"/>
      <c r="F78" s="176"/>
      <c r="G78" s="56"/>
      <c r="K78" s="133" t="str">
        <f t="shared" si="1"/>
        <v xml:space="preserve"> </v>
      </c>
      <c r="L78" s="223"/>
      <c r="M78" s="42"/>
    </row>
    <row r="79" spans="1:13" x14ac:dyDescent="0.25">
      <c r="A79" s="43"/>
      <c r="B79" s="37">
        <v>78</v>
      </c>
      <c r="C79" s="60"/>
      <c r="D79" s="60"/>
      <c r="E79" s="207"/>
      <c r="F79" s="176"/>
      <c r="G79" s="56"/>
      <c r="K79" s="133" t="str">
        <f t="shared" si="1"/>
        <v xml:space="preserve"> </v>
      </c>
      <c r="L79" s="223"/>
      <c r="M79" s="42"/>
    </row>
    <row r="80" spans="1:13" x14ac:dyDescent="0.25">
      <c r="A80" s="43"/>
      <c r="B80" s="37">
        <v>79</v>
      </c>
      <c r="C80" s="60"/>
      <c r="D80" s="60"/>
      <c r="E80" s="207"/>
      <c r="F80" s="176"/>
      <c r="G80" s="56"/>
      <c r="K80" s="133" t="str">
        <f t="shared" si="1"/>
        <v xml:space="preserve"> </v>
      </c>
      <c r="L80" s="223"/>
      <c r="M80" s="42"/>
    </row>
    <row r="81" spans="1:13" x14ac:dyDescent="0.25">
      <c r="A81" s="43"/>
      <c r="B81" s="37">
        <v>80</v>
      </c>
      <c r="C81" s="21" t="s">
        <v>440</v>
      </c>
      <c r="D81" s="21" t="s">
        <v>842</v>
      </c>
      <c r="E81" s="200" t="s">
        <v>11</v>
      </c>
      <c r="F81" s="21" t="s">
        <v>843</v>
      </c>
      <c r="G81" s="165" t="s">
        <v>116</v>
      </c>
      <c r="K81" s="133" t="str">
        <f t="shared" si="1"/>
        <v>Abigail Andrews</v>
      </c>
      <c r="L81" s="223"/>
      <c r="M81" s="42"/>
    </row>
    <row r="82" spans="1:13" x14ac:dyDescent="0.25">
      <c r="A82" s="43"/>
      <c r="B82" s="37">
        <v>81</v>
      </c>
      <c r="C82" s="21" t="s">
        <v>844</v>
      </c>
      <c r="D82" s="21" t="s">
        <v>845</v>
      </c>
      <c r="E82" s="200" t="s">
        <v>11</v>
      </c>
      <c r="F82" s="21" t="s">
        <v>843</v>
      </c>
      <c r="G82" s="165" t="s">
        <v>116</v>
      </c>
      <c r="K82" s="133" t="str">
        <f t="shared" si="1"/>
        <v>Florence  Asquith</v>
      </c>
      <c r="L82" s="223"/>
      <c r="M82" s="42"/>
    </row>
    <row r="83" spans="1:13" x14ac:dyDescent="0.25">
      <c r="A83" s="43"/>
      <c r="B83" s="37">
        <v>82</v>
      </c>
      <c r="C83" s="21" t="s">
        <v>567</v>
      </c>
      <c r="D83" s="21" t="s">
        <v>846</v>
      </c>
      <c r="E83" s="200" t="s">
        <v>11</v>
      </c>
      <c r="F83" s="21" t="s">
        <v>843</v>
      </c>
      <c r="G83" s="165" t="s">
        <v>116</v>
      </c>
      <c r="K83" s="133" t="str">
        <f t="shared" si="1"/>
        <v>Beau Beecroft</v>
      </c>
      <c r="L83" s="223"/>
      <c r="M83" s="42"/>
    </row>
    <row r="84" spans="1:13" x14ac:dyDescent="0.25">
      <c r="A84" s="43"/>
      <c r="B84" s="37">
        <v>83</v>
      </c>
      <c r="C84" s="21" t="s">
        <v>168</v>
      </c>
      <c r="D84" s="21" t="s">
        <v>847</v>
      </c>
      <c r="E84" s="200" t="s">
        <v>11</v>
      </c>
      <c r="F84" s="21" t="s">
        <v>843</v>
      </c>
      <c r="G84" s="165" t="s">
        <v>116</v>
      </c>
      <c r="K84" s="133" t="str">
        <f t="shared" si="1"/>
        <v>Ella Fearnley</v>
      </c>
      <c r="L84" s="223"/>
      <c r="M84" s="42"/>
    </row>
    <row r="85" spans="1:13" x14ac:dyDescent="0.25">
      <c r="A85" s="43"/>
      <c r="B85" s="37">
        <v>84</v>
      </c>
      <c r="C85" s="21" t="s">
        <v>848</v>
      </c>
      <c r="D85" s="21" t="s">
        <v>368</v>
      </c>
      <c r="E85" s="200" t="s">
        <v>11</v>
      </c>
      <c r="F85" s="21" t="s">
        <v>843</v>
      </c>
      <c r="G85" s="165" t="s">
        <v>116</v>
      </c>
      <c r="K85" s="133" t="str">
        <f t="shared" si="1"/>
        <v>Iesha Lewis</v>
      </c>
      <c r="L85" s="223"/>
      <c r="M85" s="42"/>
    </row>
    <row r="86" spans="1:13" x14ac:dyDescent="0.25">
      <c r="A86" s="43"/>
      <c r="B86" s="37">
        <v>85</v>
      </c>
      <c r="C86" s="21" t="s">
        <v>849</v>
      </c>
      <c r="D86" s="21" t="s">
        <v>379</v>
      </c>
      <c r="E86" s="200" t="s">
        <v>11</v>
      </c>
      <c r="F86" s="21" t="s">
        <v>843</v>
      </c>
      <c r="G86" s="165" t="s">
        <v>116</v>
      </c>
      <c r="K86" s="133" t="str">
        <f t="shared" si="1"/>
        <v>Mia-Rose Spicer</v>
      </c>
      <c r="L86" s="223"/>
      <c r="M86" s="42"/>
    </row>
    <row r="87" spans="1:13" x14ac:dyDescent="0.25">
      <c r="A87" s="43"/>
      <c r="B87" s="37">
        <v>86</v>
      </c>
      <c r="C87" s="21" t="s">
        <v>118</v>
      </c>
      <c r="D87" s="21" t="s">
        <v>334</v>
      </c>
      <c r="E87" s="200" t="s">
        <v>11</v>
      </c>
      <c r="F87" s="21" t="s">
        <v>843</v>
      </c>
      <c r="G87" s="165" t="s">
        <v>116</v>
      </c>
      <c r="K87" s="133" t="str">
        <f t="shared" si="1"/>
        <v>Isla Taylor</v>
      </c>
      <c r="L87" s="223"/>
      <c r="M87" s="42"/>
    </row>
    <row r="88" spans="1:13" x14ac:dyDescent="0.25">
      <c r="A88" s="43"/>
      <c r="B88" s="37">
        <v>87</v>
      </c>
      <c r="C88" s="21" t="s">
        <v>829</v>
      </c>
      <c r="D88" s="21" t="s">
        <v>850</v>
      </c>
      <c r="E88" s="200" t="s">
        <v>14</v>
      </c>
      <c r="F88" s="21" t="s">
        <v>843</v>
      </c>
      <c r="G88" s="165" t="s">
        <v>98</v>
      </c>
      <c r="K88" s="133" t="str">
        <f t="shared" si="1"/>
        <v>Josh Viyazhante</v>
      </c>
      <c r="L88" s="223"/>
      <c r="M88" s="42"/>
    </row>
    <row r="89" spans="1:13" x14ac:dyDescent="0.25">
      <c r="A89" s="43"/>
      <c r="B89" s="37">
        <v>88</v>
      </c>
      <c r="C89" s="21" t="s">
        <v>141</v>
      </c>
      <c r="D89" s="21" t="s">
        <v>382</v>
      </c>
      <c r="E89" s="200" t="s">
        <v>12</v>
      </c>
      <c r="F89" s="21" t="s">
        <v>843</v>
      </c>
      <c r="G89" s="165" t="s">
        <v>116</v>
      </c>
      <c r="K89" s="133" t="str">
        <f t="shared" si="1"/>
        <v>Evie Donaldson</v>
      </c>
      <c r="L89" s="223"/>
      <c r="M89" s="42"/>
    </row>
    <row r="90" spans="1:13" x14ac:dyDescent="0.25">
      <c r="A90" s="43"/>
      <c r="B90" s="37">
        <v>89</v>
      </c>
      <c r="C90" s="21" t="s">
        <v>378</v>
      </c>
      <c r="D90" s="21" t="s">
        <v>379</v>
      </c>
      <c r="E90" s="200" t="s">
        <v>12</v>
      </c>
      <c r="F90" s="21" t="s">
        <v>843</v>
      </c>
      <c r="G90" s="165" t="s">
        <v>116</v>
      </c>
      <c r="K90" s="133" t="str">
        <f t="shared" si="1"/>
        <v>Amelie Spicer</v>
      </c>
      <c r="L90" s="223"/>
      <c r="M90" s="42"/>
    </row>
    <row r="91" spans="1:13" x14ac:dyDescent="0.25">
      <c r="A91" s="43"/>
      <c r="B91" s="37">
        <v>90</v>
      </c>
      <c r="C91" s="21" t="s">
        <v>375</v>
      </c>
      <c r="D91" s="21" t="s">
        <v>376</v>
      </c>
      <c r="E91" s="200" t="s">
        <v>12</v>
      </c>
      <c r="F91" s="21" t="s">
        <v>843</v>
      </c>
      <c r="G91" s="165" t="s">
        <v>116</v>
      </c>
      <c r="K91" s="133" t="str">
        <f t="shared" si="1"/>
        <v>Rhea Stephenson</v>
      </c>
      <c r="L91" s="223"/>
      <c r="M91" s="42"/>
    </row>
    <row r="92" spans="1:13" x14ac:dyDescent="0.25">
      <c r="A92" s="43"/>
      <c r="B92" s="37">
        <v>91</v>
      </c>
      <c r="C92" s="21" t="s">
        <v>392</v>
      </c>
      <c r="D92" s="21" t="s">
        <v>393</v>
      </c>
      <c r="E92" s="200" t="s">
        <v>13</v>
      </c>
      <c r="F92" s="21" t="s">
        <v>843</v>
      </c>
      <c r="G92" s="165" t="s">
        <v>116</v>
      </c>
      <c r="K92" s="133" t="str">
        <f t="shared" si="1"/>
        <v>Daisy Marley</v>
      </c>
      <c r="L92" s="223"/>
      <c r="M92" s="42"/>
    </row>
    <row r="93" spans="1:13" x14ac:dyDescent="0.25">
      <c r="A93" s="43"/>
      <c r="B93" s="37">
        <v>92</v>
      </c>
      <c r="C93" s="21" t="s">
        <v>803</v>
      </c>
      <c r="D93" s="21" t="s">
        <v>447</v>
      </c>
      <c r="E93" s="200" t="s">
        <v>13</v>
      </c>
      <c r="F93" s="21" t="s">
        <v>843</v>
      </c>
      <c r="G93" s="165" t="s">
        <v>116</v>
      </c>
      <c r="K93" s="133" t="str">
        <f t="shared" si="1"/>
        <v>Neve Simmons</v>
      </c>
      <c r="L93" s="223"/>
      <c r="M93" s="42"/>
    </row>
    <row r="94" spans="1:13" x14ac:dyDescent="0.25">
      <c r="A94" s="43"/>
      <c r="B94" s="37">
        <v>93</v>
      </c>
      <c r="C94" s="21" t="s">
        <v>493</v>
      </c>
      <c r="D94" s="21" t="s">
        <v>387</v>
      </c>
      <c r="E94" s="200" t="s">
        <v>13</v>
      </c>
      <c r="F94" s="21" t="s">
        <v>843</v>
      </c>
      <c r="G94" s="165" t="s">
        <v>116</v>
      </c>
      <c r="K94" s="133" t="str">
        <f t="shared" si="1"/>
        <v>Olivia Ward</v>
      </c>
      <c r="L94" s="223"/>
      <c r="M94" s="42"/>
    </row>
    <row r="95" spans="1:13" x14ac:dyDescent="0.25">
      <c r="A95" s="43"/>
      <c r="B95" s="37">
        <v>94</v>
      </c>
      <c r="C95" s="21" t="s">
        <v>383</v>
      </c>
      <c r="D95" s="21" t="s">
        <v>384</v>
      </c>
      <c r="E95" s="200" t="s">
        <v>12</v>
      </c>
      <c r="F95" s="21" t="s">
        <v>843</v>
      </c>
      <c r="G95" s="56" t="s">
        <v>116</v>
      </c>
      <c r="K95" s="133" t="str">
        <f t="shared" si="1"/>
        <v>Vanessa Ndambakuwa</v>
      </c>
      <c r="L95" s="223"/>
      <c r="M95" s="42"/>
    </row>
    <row r="96" spans="1:13" x14ac:dyDescent="0.25">
      <c r="A96" s="43"/>
      <c r="B96" s="37">
        <v>95</v>
      </c>
      <c r="C96" s="21" t="s">
        <v>456</v>
      </c>
      <c r="D96" s="21" t="s">
        <v>386</v>
      </c>
      <c r="E96" s="200" t="s">
        <v>13</v>
      </c>
      <c r="F96" s="21" t="s">
        <v>843</v>
      </c>
      <c r="G96" s="56" t="s">
        <v>116</v>
      </c>
      <c r="K96" s="133" t="str">
        <f t="shared" si="1"/>
        <v>Emily Richardson</v>
      </c>
      <c r="L96" s="223"/>
      <c r="M96" s="42"/>
    </row>
    <row r="97" spans="1:13" x14ac:dyDescent="0.25">
      <c r="A97" s="43"/>
      <c r="B97" s="37">
        <v>96</v>
      </c>
      <c r="C97" s="21" t="s">
        <v>390</v>
      </c>
      <c r="D97" s="21" t="s">
        <v>391</v>
      </c>
      <c r="E97" s="200" t="s">
        <v>13</v>
      </c>
      <c r="F97" s="21" t="s">
        <v>843</v>
      </c>
      <c r="G97" s="56" t="s">
        <v>116</v>
      </c>
      <c r="K97" s="133" t="str">
        <f t="shared" si="1"/>
        <v>Leah Finch</v>
      </c>
      <c r="L97" s="223"/>
      <c r="M97" s="42"/>
    </row>
    <row r="98" spans="1:13" x14ac:dyDescent="0.25">
      <c r="A98" s="43"/>
      <c r="B98" s="37">
        <v>97</v>
      </c>
      <c r="C98" s="21"/>
      <c r="D98" s="21"/>
      <c r="E98" s="200"/>
      <c r="F98" s="165"/>
      <c r="G98" s="56"/>
      <c r="K98" s="133" t="str">
        <f t="shared" si="1"/>
        <v xml:space="preserve"> </v>
      </c>
      <c r="L98" s="223"/>
      <c r="M98" s="42"/>
    </row>
    <row r="99" spans="1:13" x14ac:dyDescent="0.25">
      <c r="A99" s="43"/>
      <c r="B99" s="37">
        <v>98</v>
      </c>
      <c r="C99" s="21"/>
      <c r="D99" s="21"/>
      <c r="E99" s="200"/>
      <c r="F99" s="165"/>
      <c r="G99" s="56"/>
      <c r="K99" s="133" t="str">
        <f t="shared" si="1"/>
        <v xml:space="preserve"> </v>
      </c>
      <c r="L99" s="223"/>
      <c r="M99" s="42"/>
    </row>
    <row r="100" spans="1:13" x14ac:dyDescent="0.25">
      <c r="A100" s="43"/>
      <c r="B100" s="37">
        <v>99</v>
      </c>
      <c r="C100" s="21"/>
      <c r="D100" s="21"/>
      <c r="E100" s="200"/>
      <c r="F100" s="165"/>
      <c r="G100" s="56"/>
      <c r="K100" s="133" t="str">
        <f t="shared" si="1"/>
        <v xml:space="preserve"> </v>
      </c>
      <c r="L100" s="223"/>
      <c r="M100" s="42"/>
    </row>
    <row r="101" spans="1:13" x14ac:dyDescent="0.25">
      <c r="A101" s="43"/>
      <c r="B101" s="37">
        <v>100</v>
      </c>
      <c r="C101" s="177" t="s">
        <v>249</v>
      </c>
      <c r="D101" s="177" t="s">
        <v>146</v>
      </c>
      <c r="E101" s="203" t="s">
        <v>11</v>
      </c>
      <c r="F101" s="21" t="s">
        <v>851</v>
      </c>
      <c r="G101" s="177" t="s">
        <v>116</v>
      </c>
      <c r="K101" s="133" t="str">
        <f t="shared" si="1"/>
        <v>Hannah  Smith</v>
      </c>
      <c r="L101" s="223"/>
      <c r="M101" s="42"/>
    </row>
    <row r="102" spans="1:13" x14ac:dyDescent="0.25">
      <c r="A102" s="43"/>
      <c r="B102" s="37">
        <v>101</v>
      </c>
      <c r="C102" s="178" t="s">
        <v>714</v>
      </c>
      <c r="D102" s="179" t="s">
        <v>852</v>
      </c>
      <c r="E102" s="208" t="s">
        <v>11</v>
      </c>
      <c r="F102" s="21" t="s">
        <v>851</v>
      </c>
      <c r="G102" s="183" t="s">
        <v>116</v>
      </c>
      <c r="K102" s="133" t="str">
        <f t="shared" si="1"/>
        <v>Poppy Welbourne</v>
      </c>
      <c r="L102" s="223"/>
      <c r="M102" s="42"/>
    </row>
    <row r="103" spans="1:13" x14ac:dyDescent="0.25">
      <c r="A103" s="43"/>
      <c r="B103" s="37">
        <v>102</v>
      </c>
      <c r="C103" s="180" t="s">
        <v>853</v>
      </c>
      <c r="D103" s="181" t="s">
        <v>854</v>
      </c>
      <c r="E103" s="209" t="s">
        <v>11</v>
      </c>
      <c r="F103" s="21" t="s">
        <v>851</v>
      </c>
      <c r="G103" s="183" t="s">
        <v>116</v>
      </c>
      <c r="K103" s="133" t="str">
        <f t="shared" si="1"/>
        <v>Tayla-Paige Arthur</v>
      </c>
      <c r="L103" s="223"/>
      <c r="M103" s="42"/>
    </row>
    <row r="104" spans="1:13" x14ac:dyDescent="0.25">
      <c r="A104" s="43"/>
      <c r="B104" s="37">
        <v>103</v>
      </c>
      <c r="C104" s="180" t="s">
        <v>151</v>
      </c>
      <c r="D104" s="181" t="s">
        <v>855</v>
      </c>
      <c r="E104" s="209" t="s">
        <v>11</v>
      </c>
      <c r="F104" s="21" t="s">
        <v>851</v>
      </c>
      <c r="G104" s="183" t="s">
        <v>116</v>
      </c>
      <c r="K104" s="133" t="str">
        <f t="shared" si="1"/>
        <v>Lola Caulfield</v>
      </c>
      <c r="L104" s="223"/>
      <c r="M104" s="42"/>
    </row>
    <row r="105" spans="1:13" x14ac:dyDescent="0.25">
      <c r="A105" s="43"/>
      <c r="B105" s="37">
        <v>104</v>
      </c>
      <c r="C105" s="180" t="s">
        <v>497</v>
      </c>
      <c r="D105" s="181" t="s">
        <v>856</v>
      </c>
      <c r="E105" s="209" t="s">
        <v>11</v>
      </c>
      <c r="F105" s="21" t="s">
        <v>851</v>
      </c>
      <c r="G105" s="183" t="s">
        <v>116</v>
      </c>
      <c r="K105" s="133" t="str">
        <f t="shared" si="1"/>
        <v>Alice  Christy</v>
      </c>
      <c r="L105" s="223"/>
      <c r="M105" s="42"/>
    </row>
    <row r="106" spans="1:13" x14ac:dyDescent="0.25">
      <c r="A106" s="43"/>
      <c r="B106" s="37">
        <v>105</v>
      </c>
      <c r="C106" s="180" t="s">
        <v>157</v>
      </c>
      <c r="D106" s="181" t="s">
        <v>857</v>
      </c>
      <c r="E106" s="209" t="s">
        <v>11</v>
      </c>
      <c r="F106" s="21" t="s">
        <v>851</v>
      </c>
      <c r="G106" s="183" t="s">
        <v>116</v>
      </c>
      <c r="K106" s="133" t="str">
        <f t="shared" si="1"/>
        <v>Chloe Parton</v>
      </c>
      <c r="L106" s="223"/>
      <c r="M106" s="42"/>
    </row>
    <row r="107" spans="1:13" x14ac:dyDescent="0.25">
      <c r="A107" s="43"/>
      <c r="B107" s="37">
        <v>106</v>
      </c>
      <c r="C107" s="180" t="s">
        <v>858</v>
      </c>
      <c r="D107" s="181" t="s">
        <v>859</v>
      </c>
      <c r="E107" s="209" t="s">
        <v>14</v>
      </c>
      <c r="F107" s="21" t="s">
        <v>851</v>
      </c>
      <c r="G107" s="183" t="s">
        <v>98</v>
      </c>
      <c r="K107" s="133" t="str">
        <f t="shared" si="1"/>
        <v>Ronnie Alison</v>
      </c>
      <c r="L107" s="223"/>
      <c r="M107" s="42"/>
    </row>
    <row r="108" spans="1:13" x14ac:dyDescent="0.25">
      <c r="A108" s="43"/>
      <c r="B108" s="37">
        <v>107</v>
      </c>
      <c r="C108" s="180" t="s">
        <v>717</v>
      </c>
      <c r="D108" s="181" t="s">
        <v>860</v>
      </c>
      <c r="E108" s="209" t="s">
        <v>14</v>
      </c>
      <c r="F108" s="21" t="s">
        <v>851</v>
      </c>
      <c r="G108" s="183" t="s">
        <v>98</v>
      </c>
      <c r="K108" s="133" t="str">
        <f t="shared" si="1"/>
        <v>Lewis  Alcock</v>
      </c>
      <c r="L108" s="223"/>
      <c r="M108" s="42"/>
    </row>
    <row r="109" spans="1:13" x14ac:dyDescent="0.25">
      <c r="A109" s="43"/>
      <c r="B109" s="37">
        <v>108</v>
      </c>
      <c r="C109" s="180" t="s">
        <v>861</v>
      </c>
      <c r="D109" s="181" t="s">
        <v>862</v>
      </c>
      <c r="E109" s="209" t="s">
        <v>14</v>
      </c>
      <c r="F109" s="21" t="s">
        <v>851</v>
      </c>
      <c r="G109" s="183" t="s">
        <v>98</v>
      </c>
      <c r="K109" s="133" t="str">
        <f t="shared" si="1"/>
        <v>Rueben  Harris</v>
      </c>
      <c r="L109" s="223"/>
      <c r="M109" s="42"/>
    </row>
    <row r="110" spans="1:13" x14ac:dyDescent="0.25">
      <c r="A110" s="43"/>
      <c r="B110" s="37">
        <v>109</v>
      </c>
      <c r="C110" s="180" t="s">
        <v>863</v>
      </c>
      <c r="D110" s="181" t="s">
        <v>862</v>
      </c>
      <c r="E110" s="209" t="s">
        <v>14</v>
      </c>
      <c r="F110" s="21" t="s">
        <v>851</v>
      </c>
      <c r="G110" s="183" t="s">
        <v>98</v>
      </c>
      <c r="K110" s="133" t="str">
        <f t="shared" si="1"/>
        <v>Jude Harris</v>
      </c>
      <c r="L110" s="223"/>
      <c r="M110" s="42"/>
    </row>
    <row r="111" spans="1:13" x14ac:dyDescent="0.25">
      <c r="A111" s="43"/>
      <c r="B111" s="37">
        <v>110</v>
      </c>
      <c r="C111" s="180" t="s">
        <v>717</v>
      </c>
      <c r="D111" s="181" t="s">
        <v>864</v>
      </c>
      <c r="E111" s="209" t="s">
        <v>14</v>
      </c>
      <c r="F111" s="21" t="s">
        <v>851</v>
      </c>
      <c r="G111" s="183" t="s">
        <v>98</v>
      </c>
      <c r="K111" s="133" t="str">
        <f t="shared" si="1"/>
        <v>Lewis  Topham</v>
      </c>
      <c r="L111" s="223"/>
      <c r="M111" s="42"/>
    </row>
    <row r="112" spans="1:13" x14ac:dyDescent="0.25">
      <c r="A112" s="43"/>
      <c r="B112" s="37">
        <v>111</v>
      </c>
      <c r="C112" s="180" t="s">
        <v>854</v>
      </c>
      <c r="D112" s="181" t="s">
        <v>134</v>
      </c>
      <c r="E112" s="209" t="s">
        <v>14</v>
      </c>
      <c r="F112" s="21" t="s">
        <v>851</v>
      </c>
      <c r="G112" s="183" t="s">
        <v>98</v>
      </c>
      <c r="K112" s="133" t="str">
        <f t="shared" si="1"/>
        <v>Arthur Justice</v>
      </c>
      <c r="L112" s="223"/>
      <c r="M112" s="42"/>
    </row>
    <row r="113" spans="1:13" x14ac:dyDescent="0.25">
      <c r="A113" s="43"/>
      <c r="B113" s="37">
        <v>112</v>
      </c>
      <c r="C113" s="180" t="s">
        <v>865</v>
      </c>
      <c r="D113" s="181" t="s">
        <v>866</v>
      </c>
      <c r="E113" s="209" t="s">
        <v>14</v>
      </c>
      <c r="F113" s="21" t="s">
        <v>851</v>
      </c>
      <c r="G113" s="183" t="s">
        <v>98</v>
      </c>
      <c r="K113" s="133" t="str">
        <f t="shared" si="1"/>
        <v>Jenson Salt</v>
      </c>
      <c r="L113" s="223"/>
      <c r="M113" s="42"/>
    </row>
    <row r="114" spans="1:13" x14ac:dyDescent="0.25">
      <c r="A114" s="43"/>
      <c r="B114" s="37">
        <v>113</v>
      </c>
      <c r="C114" s="180" t="s">
        <v>228</v>
      </c>
      <c r="D114" s="181" t="s">
        <v>867</v>
      </c>
      <c r="E114" s="209" t="s">
        <v>14</v>
      </c>
      <c r="F114" s="21" t="s">
        <v>851</v>
      </c>
      <c r="G114" s="183" t="s">
        <v>98</v>
      </c>
      <c r="K114" s="133" t="str">
        <f t="shared" si="1"/>
        <v>William  M-Kershaw</v>
      </c>
      <c r="L114" s="223"/>
      <c r="M114" s="42"/>
    </row>
    <row r="115" spans="1:13" x14ac:dyDescent="0.25">
      <c r="A115" s="43"/>
      <c r="B115" s="37">
        <v>114</v>
      </c>
      <c r="C115" s="180" t="s">
        <v>868</v>
      </c>
      <c r="D115" s="181" t="s">
        <v>869</v>
      </c>
      <c r="E115" s="209" t="s">
        <v>14</v>
      </c>
      <c r="F115" s="21" t="s">
        <v>851</v>
      </c>
      <c r="G115" s="183" t="s">
        <v>98</v>
      </c>
      <c r="K115" s="133" t="str">
        <f t="shared" si="1"/>
        <v>Harrison  Blackbourne</v>
      </c>
      <c r="L115" s="223"/>
      <c r="M115" s="42"/>
    </row>
    <row r="116" spans="1:13" x14ac:dyDescent="0.25">
      <c r="A116" s="43"/>
      <c r="B116" s="37">
        <v>115</v>
      </c>
      <c r="C116" s="180" t="s">
        <v>366</v>
      </c>
      <c r="D116" s="181" t="s">
        <v>870</v>
      </c>
      <c r="E116" s="209" t="s">
        <v>14</v>
      </c>
      <c r="F116" s="21" t="s">
        <v>851</v>
      </c>
      <c r="G116" s="183" t="s">
        <v>98</v>
      </c>
      <c r="K116" s="133" t="str">
        <f t="shared" si="1"/>
        <v>Louis  Halliday</v>
      </c>
      <c r="L116" s="223"/>
      <c r="M116" s="42"/>
    </row>
    <row r="117" spans="1:13" x14ac:dyDescent="0.25">
      <c r="A117" s="43"/>
      <c r="B117" s="37">
        <v>116</v>
      </c>
      <c r="C117" s="180" t="s">
        <v>321</v>
      </c>
      <c r="D117" s="181" t="s">
        <v>871</v>
      </c>
      <c r="E117" s="209" t="s">
        <v>12</v>
      </c>
      <c r="F117" s="21" t="s">
        <v>851</v>
      </c>
      <c r="G117" s="183" t="s">
        <v>116</v>
      </c>
      <c r="K117" s="133" t="str">
        <f t="shared" si="1"/>
        <v>Ava Gallagher</v>
      </c>
      <c r="L117" s="223"/>
      <c r="M117" s="42"/>
    </row>
    <row r="118" spans="1:13" x14ac:dyDescent="0.25">
      <c r="A118" s="43"/>
      <c r="B118" s="37">
        <v>117</v>
      </c>
      <c r="C118" s="180" t="s">
        <v>872</v>
      </c>
      <c r="D118" s="181" t="s">
        <v>873</v>
      </c>
      <c r="E118" s="209" t="s">
        <v>12</v>
      </c>
      <c r="F118" s="21" t="s">
        <v>851</v>
      </c>
      <c r="G118" s="183" t="s">
        <v>116</v>
      </c>
      <c r="K118" s="133" t="str">
        <f t="shared" si="1"/>
        <v>Millie Drewery</v>
      </c>
      <c r="L118" s="223"/>
      <c r="M118" s="42"/>
    </row>
    <row r="119" spans="1:13" x14ac:dyDescent="0.25">
      <c r="A119" s="43"/>
      <c r="B119" s="37">
        <v>118</v>
      </c>
      <c r="C119" s="180" t="s">
        <v>118</v>
      </c>
      <c r="D119" s="181" t="s">
        <v>119</v>
      </c>
      <c r="E119" s="209" t="s">
        <v>12</v>
      </c>
      <c r="F119" s="21" t="s">
        <v>851</v>
      </c>
      <c r="G119" s="183" t="s">
        <v>116</v>
      </c>
      <c r="K119" s="133" t="str">
        <f t="shared" si="1"/>
        <v>Isla Mcniven</v>
      </c>
      <c r="L119" s="223"/>
      <c r="M119" s="42"/>
    </row>
    <row r="120" spans="1:13" x14ac:dyDescent="0.25">
      <c r="A120" s="43"/>
      <c r="B120" s="37">
        <v>119</v>
      </c>
      <c r="C120" s="180" t="s">
        <v>874</v>
      </c>
      <c r="D120" s="181" t="s">
        <v>875</v>
      </c>
      <c r="E120" s="209" t="s">
        <v>12</v>
      </c>
      <c r="F120" s="21" t="s">
        <v>851</v>
      </c>
      <c r="G120" s="183" t="s">
        <v>116</v>
      </c>
      <c r="K120" s="133" t="str">
        <f t="shared" si="1"/>
        <v>Thalia Tucker</v>
      </c>
      <c r="L120" s="223"/>
      <c r="M120" s="42"/>
    </row>
    <row r="121" spans="1:13" x14ac:dyDescent="0.25">
      <c r="A121" s="43"/>
      <c r="B121" s="37">
        <v>120</v>
      </c>
      <c r="C121" s="180" t="s">
        <v>876</v>
      </c>
      <c r="D121" s="181" t="s">
        <v>877</v>
      </c>
      <c r="E121" s="209" t="s">
        <v>12</v>
      </c>
      <c r="F121" s="21" t="s">
        <v>851</v>
      </c>
      <c r="G121" s="183" t="s">
        <v>116</v>
      </c>
      <c r="K121" s="133" t="str">
        <f t="shared" si="1"/>
        <v>Lilly Webster</v>
      </c>
      <c r="L121" s="223"/>
      <c r="M121" s="42"/>
    </row>
    <row r="122" spans="1:13" x14ac:dyDescent="0.25">
      <c r="A122" s="43"/>
      <c r="B122" s="37">
        <v>121</v>
      </c>
      <c r="C122" s="180" t="s">
        <v>878</v>
      </c>
      <c r="D122" s="181" t="s">
        <v>879</v>
      </c>
      <c r="E122" s="209" t="s">
        <v>12</v>
      </c>
      <c r="F122" s="21" t="s">
        <v>851</v>
      </c>
      <c r="G122" s="183" t="s">
        <v>116</v>
      </c>
      <c r="K122" s="133" t="str">
        <f t="shared" si="1"/>
        <v>Kaitlyn Swann</v>
      </c>
      <c r="L122" s="223"/>
      <c r="M122" s="42"/>
    </row>
    <row r="123" spans="1:13" x14ac:dyDescent="0.25">
      <c r="A123" s="43"/>
      <c r="B123" s="37">
        <v>122</v>
      </c>
      <c r="C123" s="180" t="s">
        <v>755</v>
      </c>
      <c r="D123" s="181" t="s">
        <v>146</v>
      </c>
      <c r="E123" s="209" t="s">
        <v>12</v>
      </c>
      <c r="F123" s="21" t="s">
        <v>851</v>
      </c>
      <c r="G123" s="183" t="s">
        <v>116</v>
      </c>
      <c r="K123" s="133" t="str">
        <f t="shared" si="1"/>
        <v>Maddielynn Smith</v>
      </c>
      <c r="L123" s="223"/>
      <c r="M123" s="42"/>
    </row>
    <row r="124" spans="1:13" x14ac:dyDescent="0.25">
      <c r="A124" s="43"/>
      <c r="B124" s="37">
        <v>123</v>
      </c>
      <c r="C124" s="180" t="s">
        <v>113</v>
      </c>
      <c r="D124" s="181" t="s">
        <v>114</v>
      </c>
      <c r="E124" s="209" t="s">
        <v>12</v>
      </c>
      <c r="F124" s="21" t="s">
        <v>851</v>
      </c>
      <c r="G124" s="183" t="s">
        <v>116</v>
      </c>
      <c r="K124" s="133" t="str">
        <f t="shared" si="1"/>
        <v>Matilda Knudsen</v>
      </c>
      <c r="L124" s="223"/>
      <c r="M124" s="42"/>
    </row>
    <row r="125" spans="1:13" x14ac:dyDescent="0.25">
      <c r="A125" s="43"/>
      <c r="B125" s="37">
        <v>124</v>
      </c>
      <c r="C125" s="180" t="s">
        <v>880</v>
      </c>
      <c r="D125" s="181" t="s">
        <v>163</v>
      </c>
      <c r="E125" s="209" t="s">
        <v>12</v>
      </c>
      <c r="F125" s="21" t="s">
        <v>851</v>
      </c>
      <c r="G125" s="183" t="s">
        <v>116</v>
      </c>
      <c r="K125" s="133" t="str">
        <f t="shared" si="1"/>
        <v>Natalia Wilson</v>
      </c>
      <c r="L125" s="223"/>
      <c r="M125" s="42"/>
    </row>
    <row r="126" spans="1:13" x14ac:dyDescent="0.25">
      <c r="A126" s="43"/>
      <c r="B126" s="37">
        <v>125</v>
      </c>
      <c r="C126" s="180" t="s">
        <v>881</v>
      </c>
      <c r="D126" s="181" t="s">
        <v>882</v>
      </c>
      <c r="E126" s="209" t="s">
        <v>12</v>
      </c>
      <c r="F126" s="21" t="s">
        <v>851</v>
      </c>
      <c r="G126" s="183" t="s">
        <v>116</v>
      </c>
      <c r="K126" s="133" t="str">
        <f t="shared" si="1"/>
        <v>Brooke Venney</v>
      </c>
      <c r="L126" s="223"/>
      <c r="M126" s="42"/>
    </row>
    <row r="127" spans="1:13" x14ac:dyDescent="0.25">
      <c r="A127" s="43"/>
      <c r="B127" s="37">
        <v>126</v>
      </c>
      <c r="C127" s="180" t="s">
        <v>883</v>
      </c>
      <c r="D127" s="181" t="s">
        <v>554</v>
      </c>
      <c r="E127" s="209" t="s">
        <v>12</v>
      </c>
      <c r="F127" s="21" t="s">
        <v>851</v>
      </c>
      <c r="G127" s="183" t="s">
        <v>116</v>
      </c>
      <c r="K127" s="133" t="str">
        <f t="shared" si="1"/>
        <v>Phoebe Brown</v>
      </c>
      <c r="L127" s="223"/>
      <c r="M127" s="42"/>
    </row>
    <row r="128" spans="1:13" x14ac:dyDescent="0.25">
      <c r="A128" s="43"/>
      <c r="B128" s="37">
        <v>127</v>
      </c>
      <c r="C128" s="180" t="s">
        <v>884</v>
      </c>
      <c r="D128" s="181" t="s">
        <v>885</v>
      </c>
      <c r="E128" s="209" t="s">
        <v>12</v>
      </c>
      <c r="F128" s="21" t="s">
        <v>851</v>
      </c>
      <c r="G128" s="183" t="s">
        <v>116</v>
      </c>
      <c r="K128" s="133" t="str">
        <f t="shared" si="1"/>
        <v>Miley Boyd</v>
      </c>
      <c r="L128" s="223"/>
      <c r="M128" s="42"/>
    </row>
    <row r="129" spans="1:13" x14ac:dyDescent="0.25">
      <c r="A129" s="43"/>
      <c r="B129" s="37">
        <v>128</v>
      </c>
      <c r="C129" s="180" t="s">
        <v>886</v>
      </c>
      <c r="D129" s="181" t="s">
        <v>857</v>
      </c>
      <c r="E129" s="209" t="s">
        <v>15</v>
      </c>
      <c r="F129" s="21" t="s">
        <v>851</v>
      </c>
      <c r="G129" s="183" t="s">
        <v>98</v>
      </c>
      <c r="K129" s="133" t="str">
        <f t="shared" si="1"/>
        <v>Noah  Parton</v>
      </c>
      <c r="L129" s="223"/>
      <c r="M129" s="42"/>
    </row>
    <row r="130" spans="1:13" x14ac:dyDescent="0.25">
      <c r="A130" s="43"/>
      <c r="B130" s="37">
        <v>129</v>
      </c>
      <c r="C130" s="180" t="s">
        <v>887</v>
      </c>
      <c r="D130" s="181" t="s">
        <v>465</v>
      </c>
      <c r="E130" s="209" t="s">
        <v>15</v>
      </c>
      <c r="F130" s="21" t="s">
        <v>851</v>
      </c>
      <c r="G130" s="183" t="s">
        <v>98</v>
      </c>
      <c r="K130" s="133" t="str">
        <f t="shared" si="1"/>
        <v>Rothko Cunningham</v>
      </c>
      <c r="L130" s="223"/>
      <c r="M130" s="42"/>
    </row>
    <row r="131" spans="1:13" x14ac:dyDescent="0.25">
      <c r="A131" s="43"/>
      <c r="B131" s="37">
        <v>130</v>
      </c>
      <c r="C131" s="180" t="s">
        <v>888</v>
      </c>
      <c r="D131" s="181" t="s">
        <v>885</v>
      </c>
      <c r="E131" s="209" t="s">
        <v>15</v>
      </c>
      <c r="F131" s="21" t="s">
        <v>851</v>
      </c>
      <c r="G131" s="183" t="s">
        <v>98</v>
      </c>
      <c r="K131" s="133" t="str">
        <f t="shared" ref="K131:K194" si="2">PROPER(CONCATENATE(C131," ",D131))</f>
        <v>Ivan  Boyd</v>
      </c>
      <c r="L131" s="223"/>
      <c r="M131" s="42"/>
    </row>
    <row r="132" spans="1:13" x14ac:dyDescent="0.25">
      <c r="A132" s="43"/>
      <c r="B132" s="37">
        <v>131</v>
      </c>
      <c r="C132" s="180" t="s">
        <v>128</v>
      </c>
      <c r="D132" s="181" t="s">
        <v>129</v>
      </c>
      <c r="E132" s="209" t="s">
        <v>15</v>
      </c>
      <c r="F132" s="21" t="s">
        <v>851</v>
      </c>
      <c r="G132" s="183" t="s">
        <v>98</v>
      </c>
      <c r="K132" s="133" t="str">
        <f t="shared" si="2"/>
        <v>Max Holness</v>
      </c>
      <c r="L132" s="223"/>
      <c r="M132" s="42"/>
    </row>
    <row r="133" spans="1:13" x14ac:dyDescent="0.25">
      <c r="A133" s="43"/>
      <c r="B133" s="37">
        <v>132</v>
      </c>
      <c r="C133" s="182" t="s">
        <v>343</v>
      </c>
      <c r="D133" s="182" t="s">
        <v>889</v>
      </c>
      <c r="E133" s="182" t="s">
        <v>15</v>
      </c>
      <c r="F133" s="21" t="s">
        <v>851</v>
      </c>
      <c r="G133" s="205"/>
      <c r="K133" s="133" t="str">
        <f t="shared" si="2"/>
        <v>Alex Tuite</v>
      </c>
      <c r="L133" s="223"/>
      <c r="M133" s="42"/>
    </row>
    <row r="134" spans="1:13" x14ac:dyDescent="0.25">
      <c r="A134" s="43"/>
      <c r="B134" s="37">
        <v>133</v>
      </c>
      <c r="C134" s="180" t="s">
        <v>890</v>
      </c>
      <c r="D134" s="181" t="s">
        <v>891</v>
      </c>
      <c r="E134" s="209" t="s">
        <v>13</v>
      </c>
      <c r="F134" s="21" t="s">
        <v>851</v>
      </c>
      <c r="G134" s="183" t="s">
        <v>116</v>
      </c>
      <c r="K134" s="133" t="str">
        <f t="shared" si="2"/>
        <v>Darcey Sweeting</v>
      </c>
      <c r="L134" s="223"/>
      <c r="M134" s="42"/>
    </row>
    <row r="135" spans="1:13" x14ac:dyDescent="0.25">
      <c r="A135" s="43"/>
      <c r="B135" s="37">
        <v>134</v>
      </c>
      <c r="C135" s="180" t="s">
        <v>137</v>
      </c>
      <c r="D135" s="181" t="s">
        <v>138</v>
      </c>
      <c r="E135" s="209" t="s">
        <v>13</v>
      </c>
      <c r="F135" s="21" t="s">
        <v>851</v>
      </c>
      <c r="G135" s="183" t="s">
        <v>116</v>
      </c>
      <c r="K135" s="133" t="str">
        <f t="shared" si="2"/>
        <v>Isabelle Allenby</v>
      </c>
      <c r="L135" s="223"/>
      <c r="M135" s="42"/>
    </row>
    <row r="136" spans="1:13" x14ac:dyDescent="0.25">
      <c r="A136" s="43"/>
      <c r="B136" s="37">
        <v>135</v>
      </c>
      <c r="C136" s="180" t="s">
        <v>173</v>
      </c>
      <c r="D136" s="181" t="s">
        <v>796</v>
      </c>
      <c r="E136" s="209" t="s">
        <v>13</v>
      </c>
      <c r="F136" s="21" t="s">
        <v>851</v>
      </c>
      <c r="G136" s="183" t="s">
        <v>116</v>
      </c>
      <c r="K136" s="133" t="str">
        <f t="shared" si="2"/>
        <v>Bella Graves</v>
      </c>
      <c r="L136" s="223"/>
      <c r="M136" s="42"/>
    </row>
    <row r="137" spans="1:13" x14ac:dyDescent="0.25">
      <c r="A137" s="43"/>
      <c r="B137" s="37">
        <v>136</v>
      </c>
      <c r="C137" s="180" t="s">
        <v>143</v>
      </c>
      <c r="D137" s="181" t="s">
        <v>892</v>
      </c>
      <c r="E137" s="209" t="s">
        <v>13</v>
      </c>
      <c r="F137" s="21" t="s">
        <v>851</v>
      </c>
      <c r="G137" s="183" t="s">
        <v>116</v>
      </c>
      <c r="K137" s="133" t="str">
        <f t="shared" si="2"/>
        <v>Tilly Carotte</v>
      </c>
      <c r="L137" s="223"/>
      <c r="M137" s="42"/>
    </row>
    <row r="138" spans="1:13" x14ac:dyDescent="0.25">
      <c r="A138" s="43"/>
      <c r="B138" s="37">
        <v>137</v>
      </c>
      <c r="C138" s="180" t="s">
        <v>876</v>
      </c>
      <c r="D138" s="181" t="s">
        <v>154</v>
      </c>
      <c r="E138" s="209" t="s">
        <v>13</v>
      </c>
      <c r="F138" s="21" t="s">
        <v>851</v>
      </c>
      <c r="G138" s="183" t="s">
        <v>116</v>
      </c>
      <c r="K138" s="133" t="str">
        <f t="shared" si="2"/>
        <v>Lilly Morgan</v>
      </c>
      <c r="L138" s="223"/>
      <c r="M138" s="42"/>
    </row>
    <row r="139" spans="1:13" x14ac:dyDescent="0.25">
      <c r="A139" s="43"/>
      <c r="B139" s="37">
        <v>138</v>
      </c>
      <c r="C139" s="180" t="s">
        <v>133</v>
      </c>
      <c r="D139" s="181" t="s">
        <v>134</v>
      </c>
      <c r="E139" s="209" t="s">
        <v>13</v>
      </c>
      <c r="F139" s="21" t="s">
        <v>851</v>
      </c>
      <c r="G139" s="183" t="s">
        <v>116</v>
      </c>
      <c r="K139" s="133" t="str">
        <f t="shared" si="2"/>
        <v>Tabby Justice</v>
      </c>
      <c r="L139" s="223"/>
      <c r="M139" s="42"/>
    </row>
    <row r="140" spans="1:13" x14ac:dyDescent="0.25">
      <c r="A140" s="43"/>
      <c r="B140" s="37">
        <v>139</v>
      </c>
      <c r="C140" s="180" t="s">
        <v>448</v>
      </c>
      <c r="D140" s="181" t="s">
        <v>136</v>
      </c>
      <c r="E140" s="209" t="s">
        <v>13</v>
      </c>
      <c r="F140" s="21" t="s">
        <v>851</v>
      </c>
      <c r="G140" s="183" t="s">
        <v>116</v>
      </c>
      <c r="K140" s="133" t="str">
        <f t="shared" si="2"/>
        <v>Isobel Walker</v>
      </c>
      <c r="L140" s="223"/>
      <c r="M140" s="42"/>
    </row>
    <row r="141" spans="1:13" x14ac:dyDescent="0.25">
      <c r="A141" s="43"/>
      <c r="B141" s="37">
        <v>140</v>
      </c>
      <c r="C141" s="180" t="s">
        <v>343</v>
      </c>
      <c r="D141" s="181" t="s">
        <v>148</v>
      </c>
      <c r="E141" s="209" t="s">
        <v>16</v>
      </c>
      <c r="F141" s="21" t="s">
        <v>851</v>
      </c>
      <c r="G141" s="183" t="s">
        <v>98</v>
      </c>
      <c r="K141" s="133" t="str">
        <f t="shared" si="2"/>
        <v>Alex Clarke</v>
      </c>
      <c r="L141" s="223"/>
      <c r="M141" s="42"/>
    </row>
    <row r="142" spans="1:13" x14ac:dyDescent="0.25">
      <c r="A142" s="43"/>
      <c r="B142" s="37">
        <v>141</v>
      </c>
      <c r="C142" s="180" t="s">
        <v>893</v>
      </c>
      <c r="D142" s="181" t="s">
        <v>894</v>
      </c>
      <c r="E142" s="209" t="s">
        <v>16</v>
      </c>
      <c r="F142" s="21" t="s">
        <v>851</v>
      </c>
      <c r="G142" s="183" t="s">
        <v>98</v>
      </c>
      <c r="K142" s="133" t="str">
        <f t="shared" si="2"/>
        <v>Fernando Teodorescu</v>
      </c>
      <c r="L142" s="223"/>
      <c r="M142" s="42"/>
    </row>
    <row r="143" spans="1:13" x14ac:dyDescent="0.25">
      <c r="A143" s="43"/>
      <c r="B143" s="37">
        <v>142</v>
      </c>
      <c r="C143" s="180" t="s">
        <v>160</v>
      </c>
      <c r="D143" s="181" t="s">
        <v>161</v>
      </c>
      <c r="E143" s="209" t="s">
        <v>16</v>
      </c>
      <c r="F143" s="21" t="s">
        <v>851</v>
      </c>
      <c r="G143" s="183" t="s">
        <v>98</v>
      </c>
      <c r="K143" s="133" t="str">
        <f t="shared" si="2"/>
        <v>Jack Wright</v>
      </c>
      <c r="L143" s="223"/>
      <c r="M143" s="42"/>
    </row>
    <row r="144" spans="1:13" x14ac:dyDescent="0.25">
      <c r="A144" s="43"/>
      <c r="B144" s="37">
        <v>143</v>
      </c>
      <c r="C144" s="180" t="s">
        <v>162</v>
      </c>
      <c r="D144" s="181" t="s">
        <v>163</v>
      </c>
      <c r="E144" s="209" t="s">
        <v>16</v>
      </c>
      <c r="F144" s="21" t="s">
        <v>851</v>
      </c>
      <c r="G144" s="183" t="s">
        <v>98</v>
      </c>
      <c r="K144" s="133" t="str">
        <f t="shared" si="2"/>
        <v>George Wilson</v>
      </c>
      <c r="L144" s="223"/>
      <c r="M144" s="42"/>
    </row>
    <row r="145" spans="1:13" x14ac:dyDescent="0.25">
      <c r="A145" s="43"/>
      <c r="B145" s="37">
        <v>144</v>
      </c>
      <c r="C145" s="39" t="s">
        <v>895</v>
      </c>
      <c r="D145" s="40" t="s">
        <v>725</v>
      </c>
      <c r="E145" s="184" t="s">
        <v>16</v>
      </c>
      <c r="F145" s="21" t="s">
        <v>851</v>
      </c>
      <c r="G145" s="56" t="s">
        <v>98</v>
      </c>
      <c r="K145" s="133" t="str">
        <f t="shared" si="2"/>
        <v>Ollie  Parker</v>
      </c>
      <c r="L145" s="223"/>
      <c r="M145" s="42"/>
    </row>
    <row r="146" spans="1:13" x14ac:dyDescent="0.25">
      <c r="A146" s="43"/>
      <c r="B146" s="37">
        <v>145</v>
      </c>
      <c r="C146" s="39" t="s">
        <v>149</v>
      </c>
      <c r="D146" s="40" t="s">
        <v>150</v>
      </c>
      <c r="E146" s="184" t="s">
        <v>13</v>
      </c>
      <c r="F146" s="21" t="s">
        <v>851</v>
      </c>
      <c r="G146" s="56" t="s">
        <v>116</v>
      </c>
      <c r="K146" s="133" t="str">
        <f t="shared" si="2"/>
        <v>Scarlett Dean</v>
      </c>
      <c r="L146" s="223"/>
      <c r="M146" s="42"/>
    </row>
    <row r="147" spans="1:13" x14ac:dyDescent="0.25">
      <c r="A147" s="43"/>
      <c r="B147" s="37">
        <v>146</v>
      </c>
      <c r="C147" s="39" t="s">
        <v>878</v>
      </c>
      <c r="D147" s="40" t="s">
        <v>1384</v>
      </c>
      <c r="E147" s="184" t="s">
        <v>12</v>
      </c>
      <c r="F147" s="21" t="s">
        <v>851</v>
      </c>
      <c r="G147" s="56" t="s">
        <v>116</v>
      </c>
      <c r="K147" s="133" t="str">
        <f t="shared" si="2"/>
        <v>Kaitlyn Childs</v>
      </c>
      <c r="L147" s="223"/>
      <c r="M147" s="42"/>
    </row>
    <row r="148" spans="1:13" x14ac:dyDescent="0.25">
      <c r="A148" s="43"/>
      <c r="B148" s="37">
        <v>147</v>
      </c>
      <c r="C148" s="232" t="s">
        <v>1404</v>
      </c>
      <c r="D148" s="232" t="s">
        <v>1405</v>
      </c>
      <c r="E148" s="233" t="s">
        <v>16</v>
      </c>
      <c r="F148" s="21" t="s">
        <v>851</v>
      </c>
      <c r="G148" s="56" t="s">
        <v>98</v>
      </c>
      <c r="K148" s="133" t="str">
        <f t="shared" si="2"/>
        <v>Cayden Ely</v>
      </c>
      <c r="L148" s="223"/>
      <c r="M148" s="42"/>
    </row>
    <row r="149" spans="1:13" x14ac:dyDescent="0.25">
      <c r="A149" s="43"/>
      <c r="B149" s="37">
        <v>148</v>
      </c>
      <c r="C149" s="21" t="s">
        <v>1406</v>
      </c>
      <c r="D149" s="21" t="s">
        <v>1407</v>
      </c>
      <c r="E149" s="200" t="s">
        <v>13</v>
      </c>
      <c r="F149" s="25" t="s">
        <v>851</v>
      </c>
      <c r="G149" s="59" t="s">
        <v>116</v>
      </c>
      <c r="K149" s="133" t="str">
        <f t="shared" si="2"/>
        <v xml:space="preserve">Cloe Philips </v>
      </c>
      <c r="L149" s="223"/>
      <c r="M149" s="42"/>
    </row>
    <row r="150" spans="1:13" x14ac:dyDescent="0.25">
      <c r="A150" s="43"/>
      <c r="B150" s="37">
        <v>149</v>
      </c>
      <c r="C150" s="21" t="s">
        <v>1402</v>
      </c>
      <c r="D150" s="21" t="s">
        <v>1403</v>
      </c>
      <c r="E150" s="200" t="s">
        <v>11</v>
      </c>
      <c r="F150" s="21" t="s">
        <v>851</v>
      </c>
      <c r="G150" s="59" t="s">
        <v>116</v>
      </c>
      <c r="K150" s="133" t="str">
        <f t="shared" si="2"/>
        <v>Sara Mamgaude</v>
      </c>
      <c r="L150" s="223"/>
      <c r="M150" s="42"/>
    </row>
    <row r="151" spans="1:13" x14ac:dyDescent="0.25">
      <c r="A151" s="43"/>
      <c r="B151" s="37">
        <v>150</v>
      </c>
      <c r="C151" s="177" t="s">
        <v>524</v>
      </c>
      <c r="D151" s="177" t="s">
        <v>896</v>
      </c>
      <c r="E151" s="203" t="s">
        <v>14</v>
      </c>
      <c r="F151" s="21" t="s">
        <v>1335</v>
      </c>
      <c r="G151" s="183" t="s">
        <v>98</v>
      </c>
      <c r="K151" s="133" t="str">
        <f t="shared" si="2"/>
        <v>Harry Beck</v>
      </c>
      <c r="L151" s="223"/>
      <c r="M151" s="42"/>
    </row>
    <row r="152" spans="1:13" x14ac:dyDescent="0.25">
      <c r="A152" s="43"/>
      <c r="B152" s="37">
        <v>151</v>
      </c>
      <c r="C152" s="177" t="s">
        <v>897</v>
      </c>
      <c r="D152" s="177" t="s">
        <v>898</v>
      </c>
      <c r="E152" s="203" t="s">
        <v>14</v>
      </c>
      <c r="F152" s="21" t="s">
        <v>1335</v>
      </c>
      <c r="G152" s="183" t="s">
        <v>98</v>
      </c>
      <c r="K152" s="133" t="str">
        <f t="shared" si="2"/>
        <v>Ethan O'Connor</v>
      </c>
      <c r="L152" s="223"/>
      <c r="M152" s="42"/>
    </row>
    <row r="153" spans="1:13" x14ac:dyDescent="0.25">
      <c r="A153" s="43"/>
      <c r="B153" s="37">
        <v>152</v>
      </c>
      <c r="C153" s="177" t="s">
        <v>899</v>
      </c>
      <c r="D153" s="177" t="s">
        <v>900</v>
      </c>
      <c r="E153" s="203" t="s">
        <v>11</v>
      </c>
      <c r="F153" s="21" t="s">
        <v>1335</v>
      </c>
      <c r="G153" s="183" t="s">
        <v>116</v>
      </c>
      <c r="K153" s="133" t="str">
        <f t="shared" si="2"/>
        <v>Anushka Krishna</v>
      </c>
      <c r="L153" s="223"/>
      <c r="M153" s="42"/>
    </row>
    <row r="154" spans="1:13" x14ac:dyDescent="0.25">
      <c r="A154" s="43"/>
      <c r="B154" s="37">
        <v>153</v>
      </c>
      <c r="C154" s="177" t="s">
        <v>595</v>
      </c>
      <c r="D154" s="177" t="s">
        <v>901</v>
      </c>
      <c r="E154" s="203" t="s">
        <v>14</v>
      </c>
      <c r="F154" s="21" t="s">
        <v>1335</v>
      </c>
      <c r="G154" s="183" t="s">
        <v>98</v>
      </c>
      <c r="K154" s="133" t="str">
        <f t="shared" si="2"/>
        <v>Freddie Rippon</v>
      </c>
      <c r="L154" s="223"/>
      <c r="M154" s="42"/>
    </row>
    <row r="155" spans="1:13" x14ac:dyDescent="0.25">
      <c r="A155" s="43"/>
      <c r="B155" s="37">
        <v>154</v>
      </c>
      <c r="C155" s="183" t="s">
        <v>902</v>
      </c>
      <c r="D155" s="183" t="s">
        <v>903</v>
      </c>
      <c r="E155" s="203" t="s">
        <v>11</v>
      </c>
      <c r="F155" s="21" t="s">
        <v>1335</v>
      </c>
      <c r="G155" s="183" t="s">
        <v>116</v>
      </c>
      <c r="K155" s="133" t="str">
        <f t="shared" si="2"/>
        <v>Roxie Eyre</v>
      </c>
      <c r="L155" s="223"/>
      <c r="M155" s="42"/>
    </row>
    <row r="156" spans="1:13" x14ac:dyDescent="0.25">
      <c r="A156" s="43"/>
      <c r="B156" s="37">
        <v>155</v>
      </c>
      <c r="C156" s="21" t="s">
        <v>574</v>
      </c>
      <c r="D156" s="21" t="s">
        <v>904</v>
      </c>
      <c r="E156" s="203" t="s">
        <v>14</v>
      </c>
      <c r="F156" s="21" t="s">
        <v>1335</v>
      </c>
      <c r="G156" s="25" t="s">
        <v>98</v>
      </c>
      <c r="K156" s="133" t="str">
        <f t="shared" si="2"/>
        <v>Luke Stirzaker</v>
      </c>
      <c r="L156" s="223"/>
      <c r="M156" s="42"/>
    </row>
    <row r="157" spans="1:13" x14ac:dyDescent="0.25">
      <c r="A157" s="43"/>
      <c r="B157" s="37">
        <v>156</v>
      </c>
      <c r="C157" s="21" t="s">
        <v>400</v>
      </c>
      <c r="D157" s="21" t="s">
        <v>905</v>
      </c>
      <c r="E157" s="203" t="s">
        <v>14</v>
      </c>
      <c r="F157" s="21" t="s">
        <v>1335</v>
      </c>
      <c r="G157" s="25" t="s">
        <v>98</v>
      </c>
      <c r="K157" s="133" t="str">
        <f t="shared" si="2"/>
        <v>Joe Sadler</v>
      </c>
      <c r="L157" s="223"/>
      <c r="M157" s="42"/>
    </row>
    <row r="158" spans="1:13" x14ac:dyDescent="0.25">
      <c r="A158" s="43"/>
      <c r="B158" s="37">
        <v>157</v>
      </c>
      <c r="C158" s="21" t="s">
        <v>716</v>
      </c>
      <c r="D158" s="21" t="s">
        <v>246</v>
      </c>
      <c r="E158" s="203" t="s">
        <v>11</v>
      </c>
      <c r="F158" s="21" t="s">
        <v>1335</v>
      </c>
      <c r="G158" s="25" t="s">
        <v>116</v>
      </c>
      <c r="K158" s="133" t="str">
        <f t="shared" si="2"/>
        <v>Amy Newsome</v>
      </c>
      <c r="L158" s="223"/>
      <c r="M158" s="42"/>
    </row>
    <row r="159" spans="1:13" x14ac:dyDescent="0.25">
      <c r="A159" s="43"/>
      <c r="B159" s="37">
        <v>158</v>
      </c>
      <c r="C159" s="21" t="s">
        <v>906</v>
      </c>
      <c r="D159" s="21" t="s">
        <v>291</v>
      </c>
      <c r="E159" s="203" t="s">
        <v>11</v>
      </c>
      <c r="F159" s="21" t="s">
        <v>1335</v>
      </c>
      <c r="G159" s="25" t="s">
        <v>116</v>
      </c>
      <c r="K159" s="133" t="str">
        <f t="shared" si="2"/>
        <v>Aimee Kaye</v>
      </c>
      <c r="L159" s="223"/>
      <c r="M159" s="42"/>
    </row>
    <row r="160" spans="1:13" x14ac:dyDescent="0.25">
      <c r="A160" s="43"/>
      <c r="B160" s="37">
        <v>159</v>
      </c>
      <c r="C160" s="21" t="s">
        <v>667</v>
      </c>
      <c r="D160" s="21" t="s">
        <v>907</v>
      </c>
      <c r="E160" s="203" t="s">
        <v>11</v>
      </c>
      <c r="F160" s="21" t="s">
        <v>1335</v>
      </c>
      <c r="G160" s="25" t="s">
        <v>116</v>
      </c>
      <c r="K160" s="133" t="str">
        <f t="shared" si="2"/>
        <v>Sophie Torossian</v>
      </c>
      <c r="L160" s="223"/>
      <c r="M160" s="42"/>
    </row>
    <row r="161" spans="1:13" x14ac:dyDescent="0.25">
      <c r="A161" s="43"/>
      <c r="B161" s="37">
        <v>160</v>
      </c>
      <c r="C161" s="21" t="s">
        <v>321</v>
      </c>
      <c r="D161" s="21" t="s">
        <v>908</v>
      </c>
      <c r="E161" s="200" t="s">
        <v>115</v>
      </c>
      <c r="F161" s="21" t="s">
        <v>1335</v>
      </c>
      <c r="G161" s="25" t="s">
        <v>116</v>
      </c>
      <c r="K161" s="133" t="str">
        <f t="shared" si="2"/>
        <v>Ava Lancaster</v>
      </c>
      <c r="L161" s="223"/>
      <c r="M161" s="42"/>
    </row>
    <row r="162" spans="1:13" x14ac:dyDescent="0.25">
      <c r="A162" s="43"/>
      <c r="B162" s="37">
        <v>161</v>
      </c>
      <c r="C162" s="21" t="s">
        <v>400</v>
      </c>
      <c r="D162" s="21" t="s">
        <v>909</v>
      </c>
      <c r="E162" s="203" t="s">
        <v>14</v>
      </c>
      <c r="F162" s="21" t="s">
        <v>1335</v>
      </c>
      <c r="G162" s="25" t="s">
        <v>98</v>
      </c>
      <c r="K162" s="133" t="str">
        <f t="shared" si="2"/>
        <v>Joe Potter</v>
      </c>
      <c r="L162" s="223"/>
      <c r="M162" s="42"/>
    </row>
    <row r="163" spans="1:13" x14ac:dyDescent="0.25">
      <c r="A163" s="43"/>
      <c r="B163" s="37">
        <v>162</v>
      </c>
      <c r="C163" s="21" t="s">
        <v>910</v>
      </c>
      <c r="D163" s="21" t="s">
        <v>911</v>
      </c>
      <c r="E163" s="203" t="s">
        <v>11</v>
      </c>
      <c r="F163" s="21" t="s">
        <v>1335</v>
      </c>
      <c r="G163" s="25" t="s">
        <v>116</v>
      </c>
      <c r="K163" s="133" t="str">
        <f t="shared" si="2"/>
        <v>Romy Fagan</v>
      </c>
      <c r="L163" s="223"/>
      <c r="M163" s="42"/>
    </row>
    <row r="164" spans="1:13" x14ac:dyDescent="0.25">
      <c r="A164" s="43"/>
      <c r="B164" s="37">
        <v>163</v>
      </c>
      <c r="C164" s="21" t="s">
        <v>166</v>
      </c>
      <c r="D164" s="21" t="s">
        <v>912</v>
      </c>
      <c r="E164" s="203" t="s">
        <v>14</v>
      </c>
      <c r="F164" s="21" t="s">
        <v>1335</v>
      </c>
      <c r="G164" s="25" t="s">
        <v>98</v>
      </c>
      <c r="K164" s="133" t="str">
        <f t="shared" si="2"/>
        <v>Alfie Steel</v>
      </c>
      <c r="L164" s="223"/>
      <c r="M164" s="42"/>
    </row>
    <row r="165" spans="1:13" x14ac:dyDescent="0.25">
      <c r="A165" s="43"/>
      <c r="B165" s="37">
        <v>164</v>
      </c>
      <c r="C165" s="21" t="s">
        <v>333</v>
      </c>
      <c r="D165" s="21" t="s">
        <v>913</v>
      </c>
      <c r="E165" s="203" t="s">
        <v>11</v>
      </c>
      <c r="F165" s="21" t="s">
        <v>1335</v>
      </c>
      <c r="G165" s="25" t="s">
        <v>116</v>
      </c>
      <c r="K165" s="133" t="str">
        <f t="shared" si="2"/>
        <v>Georgia Senior</v>
      </c>
      <c r="L165" s="223"/>
      <c r="M165" s="42"/>
    </row>
    <row r="166" spans="1:13" x14ac:dyDescent="0.25">
      <c r="A166" s="43"/>
      <c r="B166" s="37">
        <v>165</v>
      </c>
      <c r="C166" s="21" t="s">
        <v>155</v>
      </c>
      <c r="D166" s="21" t="s">
        <v>914</v>
      </c>
      <c r="E166" s="203" t="s">
        <v>11</v>
      </c>
      <c r="F166" s="21" t="s">
        <v>1335</v>
      </c>
      <c r="G166" s="25" t="s">
        <v>116</v>
      </c>
      <c r="K166" s="133" t="str">
        <f t="shared" si="2"/>
        <v>Lily Keeler</v>
      </c>
      <c r="L166" s="223"/>
      <c r="M166" s="42"/>
    </row>
    <row r="167" spans="1:13" x14ac:dyDescent="0.25">
      <c r="A167" s="43"/>
      <c r="B167" s="37">
        <v>166</v>
      </c>
      <c r="C167" s="21" t="s">
        <v>915</v>
      </c>
      <c r="D167" s="21" t="s">
        <v>916</v>
      </c>
      <c r="E167" s="203" t="s">
        <v>14</v>
      </c>
      <c r="F167" s="21" t="s">
        <v>1335</v>
      </c>
      <c r="G167" s="25" t="s">
        <v>98</v>
      </c>
      <c r="K167" s="133" t="str">
        <f t="shared" si="2"/>
        <v>Claire Lee</v>
      </c>
      <c r="L167" s="223"/>
      <c r="M167" s="42"/>
    </row>
    <row r="168" spans="1:13" x14ac:dyDescent="0.25">
      <c r="A168" s="43"/>
      <c r="B168" s="37">
        <v>167</v>
      </c>
      <c r="C168" s="56" t="s">
        <v>370</v>
      </c>
      <c r="D168" s="56" t="s">
        <v>917</v>
      </c>
      <c r="E168" s="203" t="s">
        <v>14</v>
      </c>
      <c r="F168" s="21" t="s">
        <v>1335</v>
      </c>
      <c r="G168" s="21" t="s">
        <v>98</v>
      </c>
      <c r="K168" s="133" t="str">
        <f t="shared" si="2"/>
        <v>William Gleghorn</v>
      </c>
      <c r="L168" s="223"/>
      <c r="M168" s="42"/>
    </row>
    <row r="169" spans="1:13" x14ac:dyDescent="0.25">
      <c r="A169" s="43"/>
      <c r="B169" s="37">
        <v>168</v>
      </c>
      <c r="C169" s="56" t="s">
        <v>124</v>
      </c>
      <c r="D169" s="56" t="s">
        <v>918</v>
      </c>
      <c r="E169" s="203" t="s">
        <v>14</v>
      </c>
      <c r="F169" s="21" t="s">
        <v>1335</v>
      </c>
      <c r="G169" s="21" t="s">
        <v>98</v>
      </c>
      <c r="K169" s="133" t="str">
        <f t="shared" si="2"/>
        <v>Malik Secka</v>
      </c>
      <c r="L169" s="223"/>
      <c r="M169" s="42"/>
    </row>
    <row r="170" spans="1:13" x14ac:dyDescent="0.25">
      <c r="A170" s="43"/>
      <c r="B170" s="37">
        <v>169</v>
      </c>
      <c r="C170" s="56" t="s">
        <v>803</v>
      </c>
      <c r="D170" s="56" t="s">
        <v>919</v>
      </c>
      <c r="E170" s="203" t="s">
        <v>11</v>
      </c>
      <c r="F170" s="21" t="s">
        <v>1335</v>
      </c>
      <c r="G170" s="21" t="s">
        <v>116</v>
      </c>
      <c r="K170" s="133" t="str">
        <f t="shared" si="2"/>
        <v>Neve Arundel</v>
      </c>
      <c r="L170" s="223"/>
      <c r="M170" s="42"/>
    </row>
    <row r="171" spans="1:13" x14ac:dyDescent="0.25">
      <c r="A171" s="43"/>
      <c r="B171" s="37">
        <v>170</v>
      </c>
      <c r="C171" s="56" t="s">
        <v>920</v>
      </c>
      <c r="D171" s="56" t="s">
        <v>921</v>
      </c>
      <c r="E171" s="203" t="s">
        <v>11</v>
      </c>
      <c r="F171" s="21" t="s">
        <v>1335</v>
      </c>
      <c r="G171" s="21" t="s">
        <v>116</v>
      </c>
      <c r="K171" s="133" t="str">
        <f t="shared" si="2"/>
        <v>Marcelina Szamot</v>
      </c>
      <c r="L171" s="223"/>
      <c r="M171" s="42"/>
    </row>
    <row r="172" spans="1:13" x14ac:dyDescent="0.25">
      <c r="A172" s="43"/>
      <c r="B172" s="37">
        <v>171</v>
      </c>
      <c r="C172" s="56" t="s">
        <v>922</v>
      </c>
      <c r="D172" s="56" t="s">
        <v>515</v>
      </c>
      <c r="E172" s="203" t="s">
        <v>14</v>
      </c>
      <c r="F172" s="21" t="s">
        <v>1335</v>
      </c>
      <c r="G172" s="21" t="s">
        <v>98</v>
      </c>
      <c r="K172" s="133" t="str">
        <f t="shared" si="2"/>
        <v>Coen Walsh</v>
      </c>
      <c r="L172" s="223"/>
      <c r="M172" s="42"/>
    </row>
    <row r="173" spans="1:13" x14ac:dyDescent="0.25">
      <c r="A173" s="43"/>
      <c r="B173" s="37">
        <v>172</v>
      </c>
      <c r="C173" s="56" t="s">
        <v>421</v>
      </c>
      <c r="D173" s="56" t="s">
        <v>146</v>
      </c>
      <c r="E173" s="203" t="s">
        <v>14</v>
      </c>
      <c r="F173" s="21" t="s">
        <v>1335</v>
      </c>
      <c r="G173" s="21" t="s">
        <v>98</v>
      </c>
      <c r="K173" s="133" t="str">
        <f t="shared" si="2"/>
        <v>Archie Smith</v>
      </c>
      <c r="L173" s="223"/>
      <c r="M173" s="42"/>
    </row>
    <row r="174" spans="1:13" x14ac:dyDescent="0.25">
      <c r="A174" s="43"/>
      <c r="B174" s="37">
        <v>173</v>
      </c>
      <c r="C174" s="56" t="s">
        <v>595</v>
      </c>
      <c r="D174" s="56" t="s">
        <v>214</v>
      </c>
      <c r="E174" s="203" t="s">
        <v>14</v>
      </c>
      <c r="F174" s="21" t="s">
        <v>1335</v>
      </c>
      <c r="G174" s="21" t="s">
        <v>98</v>
      </c>
      <c r="K174" s="133" t="str">
        <f t="shared" si="2"/>
        <v>Freddie Linfoot</v>
      </c>
      <c r="L174" s="223"/>
      <c r="M174" s="42"/>
    </row>
    <row r="175" spans="1:13" x14ac:dyDescent="0.25">
      <c r="A175" s="43"/>
      <c r="B175" s="37">
        <v>174</v>
      </c>
      <c r="C175" s="56" t="s">
        <v>522</v>
      </c>
      <c r="D175" s="56" t="s">
        <v>923</v>
      </c>
      <c r="E175" s="203" t="s">
        <v>14</v>
      </c>
      <c r="F175" s="21" t="s">
        <v>1335</v>
      </c>
      <c r="G175" s="21" t="s">
        <v>98</v>
      </c>
      <c r="K175" s="133" t="str">
        <f t="shared" si="2"/>
        <v>Lucas Stephens</v>
      </c>
      <c r="L175" s="223"/>
      <c r="M175" s="42"/>
    </row>
    <row r="176" spans="1:13" x14ac:dyDescent="0.25">
      <c r="A176" s="43"/>
      <c r="B176" s="37">
        <v>175</v>
      </c>
      <c r="C176" s="56" t="s">
        <v>924</v>
      </c>
      <c r="D176" s="56" t="s">
        <v>925</v>
      </c>
      <c r="E176" s="203" t="s">
        <v>14</v>
      </c>
      <c r="F176" s="21" t="s">
        <v>1335</v>
      </c>
      <c r="G176" s="21" t="s">
        <v>98</v>
      </c>
      <c r="K176" s="133" t="str">
        <f t="shared" si="2"/>
        <v>Luca Robinson</v>
      </c>
      <c r="L176" s="223"/>
      <c r="M176" s="42"/>
    </row>
    <row r="177" spans="1:13" x14ac:dyDescent="0.25">
      <c r="A177" s="43"/>
      <c r="B177" s="37">
        <v>176</v>
      </c>
      <c r="C177" s="56" t="s">
        <v>926</v>
      </c>
      <c r="D177" s="56" t="s">
        <v>927</v>
      </c>
      <c r="E177" s="203" t="s">
        <v>14</v>
      </c>
      <c r="F177" s="21" t="s">
        <v>1335</v>
      </c>
      <c r="G177" s="21" t="s">
        <v>98</v>
      </c>
      <c r="K177" s="133" t="str">
        <f t="shared" si="2"/>
        <v>Mischa William Mcconnell</v>
      </c>
      <c r="L177" s="223"/>
      <c r="M177" s="42"/>
    </row>
    <row r="178" spans="1:13" x14ac:dyDescent="0.25">
      <c r="A178" s="43"/>
      <c r="B178" s="37">
        <v>177</v>
      </c>
      <c r="C178" s="56" t="s">
        <v>175</v>
      </c>
      <c r="D178" s="56" t="s">
        <v>731</v>
      </c>
      <c r="E178" s="203" t="s">
        <v>11</v>
      </c>
      <c r="F178" s="21" t="s">
        <v>1335</v>
      </c>
      <c r="G178" s="21" t="s">
        <v>116</v>
      </c>
      <c r="K178" s="133" t="str">
        <f t="shared" si="2"/>
        <v>Maisie Sayles</v>
      </c>
      <c r="L178" s="223"/>
      <c r="M178" s="42"/>
    </row>
    <row r="179" spans="1:13" x14ac:dyDescent="0.25">
      <c r="A179" s="43"/>
      <c r="B179" s="37">
        <v>178</v>
      </c>
      <c r="C179" s="21" t="s">
        <v>928</v>
      </c>
      <c r="D179" s="21" t="s">
        <v>929</v>
      </c>
      <c r="E179" s="203" t="s">
        <v>14</v>
      </c>
      <c r="F179" s="21" t="s">
        <v>1335</v>
      </c>
      <c r="G179" s="21" t="s">
        <v>98</v>
      </c>
      <c r="K179" s="133" t="str">
        <f t="shared" si="2"/>
        <v>Sydney Swan</v>
      </c>
      <c r="L179" s="223"/>
      <c r="M179" s="42"/>
    </row>
    <row r="180" spans="1:13" x14ac:dyDescent="0.25">
      <c r="A180" s="43"/>
      <c r="B180" s="37">
        <v>179</v>
      </c>
      <c r="C180" s="21" t="s">
        <v>930</v>
      </c>
      <c r="D180" s="21" t="s">
        <v>931</v>
      </c>
      <c r="E180" s="203" t="s">
        <v>14</v>
      </c>
      <c r="F180" s="21" t="s">
        <v>1335</v>
      </c>
      <c r="G180" s="25" t="s">
        <v>98</v>
      </c>
      <c r="K180" s="133" t="str">
        <f t="shared" si="2"/>
        <v>Elias Locking</v>
      </c>
      <c r="L180" s="223"/>
      <c r="M180" s="42"/>
    </row>
    <row r="181" spans="1:13" x14ac:dyDescent="0.25">
      <c r="A181" s="43"/>
      <c r="B181" s="37">
        <v>180</v>
      </c>
      <c r="C181" s="21" t="s">
        <v>628</v>
      </c>
      <c r="D181" s="21" t="s">
        <v>932</v>
      </c>
      <c r="E181" s="200" t="s">
        <v>11</v>
      </c>
      <c r="F181" s="21" t="s">
        <v>1335</v>
      </c>
      <c r="G181" s="25" t="s">
        <v>116</v>
      </c>
      <c r="K181" s="133" t="str">
        <f t="shared" si="2"/>
        <v>Freya Burton</v>
      </c>
      <c r="L181" s="223"/>
      <c r="M181" s="42"/>
    </row>
    <row r="182" spans="1:13" x14ac:dyDescent="0.25">
      <c r="A182" s="43"/>
      <c r="B182" s="37">
        <v>181</v>
      </c>
      <c r="C182" s="21" t="s">
        <v>933</v>
      </c>
      <c r="D182" s="21" t="s">
        <v>934</v>
      </c>
      <c r="E182" s="203" t="s">
        <v>14</v>
      </c>
      <c r="F182" s="21" t="s">
        <v>1335</v>
      </c>
      <c r="G182" s="25" t="s">
        <v>98</v>
      </c>
      <c r="K182" s="133" t="str">
        <f t="shared" si="2"/>
        <v>Murphy Long</v>
      </c>
      <c r="L182" s="223"/>
      <c r="M182" s="42"/>
    </row>
    <row r="183" spans="1:13" x14ac:dyDescent="0.25">
      <c r="A183" s="43"/>
      <c r="B183" s="37">
        <v>182</v>
      </c>
      <c r="C183" s="21" t="s">
        <v>817</v>
      </c>
      <c r="D183" s="21" t="s">
        <v>935</v>
      </c>
      <c r="E183" s="203" t="s">
        <v>14</v>
      </c>
      <c r="F183" s="21" t="s">
        <v>1335</v>
      </c>
      <c r="G183" s="25" t="s">
        <v>98</v>
      </c>
      <c r="K183" s="133" t="str">
        <f t="shared" si="2"/>
        <v>Oscar Cutt</v>
      </c>
      <c r="L183" s="223"/>
      <c r="M183" s="42"/>
    </row>
    <row r="184" spans="1:13" x14ac:dyDescent="0.25">
      <c r="A184" s="43"/>
      <c r="B184" s="37">
        <v>183</v>
      </c>
      <c r="C184" s="21" t="s">
        <v>141</v>
      </c>
      <c r="D184" s="21" t="s">
        <v>936</v>
      </c>
      <c r="E184" s="203" t="s">
        <v>11</v>
      </c>
      <c r="F184" s="21" t="s">
        <v>1335</v>
      </c>
      <c r="G184" s="25" t="s">
        <v>116</v>
      </c>
      <c r="K184" s="133" t="str">
        <f t="shared" si="2"/>
        <v>Evie Moore</v>
      </c>
      <c r="L184" s="223"/>
      <c r="M184" s="42"/>
    </row>
    <row r="185" spans="1:13" x14ac:dyDescent="0.25">
      <c r="A185" s="43"/>
      <c r="B185" s="37">
        <v>184</v>
      </c>
      <c r="C185" s="21" t="s">
        <v>937</v>
      </c>
      <c r="D185" s="21" t="s">
        <v>136</v>
      </c>
      <c r="E185" s="203" t="s">
        <v>11</v>
      </c>
      <c r="F185" s="21" t="s">
        <v>1335</v>
      </c>
      <c r="G185" s="25" t="s">
        <v>116</v>
      </c>
      <c r="K185" s="133" t="str">
        <f t="shared" si="2"/>
        <v>Tippi Walker</v>
      </c>
      <c r="L185" s="223"/>
      <c r="M185" s="42"/>
    </row>
    <row r="186" spans="1:13" x14ac:dyDescent="0.25">
      <c r="A186" s="43"/>
      <c r="B186" s="37">
        <v>185</v>
      </c>
      <c r="C186" s="21" t="s">
        <v>155</v>
      </c>
      <c r="D186" s="21" t="s">
        <v>227</v>
      </c>
      <c r="E186" s="203" t="s">
        <v>11</v>
      </c>
      <c r="F186" s="21" t="s">
        <v>1335</v>
      </c>
      <c r="G186" s="25" t="s">
        <v>116</v>
      </c>
      <c r="K186" s="133" t="str">
        <f t="shared" si="2"/>
        <v>Lily Endicott</v>
      </c>
      <c r="L186" s="223"/>
      <c r="M186" s="42"/>
    </row>
    <row r="187" spans="1:13" x14ac:dyDescent="0.25">
      <c r="A187" s="43"/>
      <c r="B187" s="37">
        <v>186</v>
      </c>
      <c r="C187" s="21" t="s">
        <v>380</v>
      </c>
      <c r="D187" s="21" t="s">
        <v>938</v>
      </c>
      <c r="E187" s="203" t="s">
        <v>11</v>
      </c>
      <c r="F187" s="21" t="s">
        <v>1335</v>
      </c>
      <c r="G187" s="25" t="s">
        <v>116</v>
      </c>
      <c r="K187" s="133" t="str">
        <f t="shared" si="2"/>
        <v>Amelia Sykes</v>
      </c>
      <c r="L187" s="223"/>
      <c r="M187" s="42"/>
    </row>
    <row r="188" spans="1:13" x14ac:dyDescent="0.25">
      <c r="A188" s="43"/>
      <c r="B188" s="37">
        <v>187</v>
      </c>
      <c r="C188" s="21" t="s">
        <v>939</v>
      </c>
      <c r="D188" s="21" t="s">
        <v>940</v>
      </c>
      <c r="E188" s="203" t="s">
        <v>14</v>
      </c>
      <c r="F188" s="21" t="s">
        <v>1335</v>
      </c>
      <c r="G188" s="25" t="s">
        <v>98</v>
      </c>
      <c r="K188" s="133" t="str">
        <f t="shared" si="2"/>
        <v>Preston Goodair</v>
      </c>
      <c r="L188" s="223"/>
      <c r="M188" s="42"/>
    </row>
    <row r="189" spans="1:13" x14ac:dyDescent="0.25">
      <c r="A189" s="43"/>
      <c r="B189" s="37">
        <v>188</v>
      </c>
      <c r="C189" s="21" t="s">
        <v>941</v>
      </c>
      <c r="D189" s="21" t="s">
        <v>942</v>
      </c>
      <c r="E189" s="203" t="s">
        <v>11</v>
      </c>
      <c r="F189" s="21" t="s">
        <v>1335</v>
      </c>
      <c r="G189" s="25" t="s">
        <v>116</v>
      </c>
      <c r="K189" s="133" t="str">
        <f t="shared" si="2"/>
        <v>Sienna Gant</v>
      </c>
      <c r="L189" s="223"/>
      <c r="M189" s="42"/>
    </row>
    <row r="190" spans="1:13" x14ac:dyDescent="0.25">
      <c r="A190" s="43"/>
      <c r="B190" s="37">
        <v>189</v>
      </c>
      <c r="C190" s="21" t="s">
        <v>431</v>
      </c>
      <c r="D190" s="21" t="s">
        <v>161</v>
      </c>
      <c r="E190" s="203" t="s">
        <v>11</v>
      </c>
      <c r="F190" s="21" t="s">
        <v>1335</v>
      </c>
      <c r="G190" s="25" t="s">
        <v>116</v>
      </c>
      <c r="K190" s="133" t="str">
        <f t="shared" si="2"/>
        <v>Imogen Wright</v>
      </c>
      <c r="L190" s="223"/>
      <c r="M190" s="42"/>
    </row>
    <row r="191" spans="1:13" x14ac:dyDescent="0.25">
      <c r="A191" s="43"/>
      <c r="B191" s="37">
        <v>190</v>
      </c>
      <c r="C191" s="21" t="s">
        <v>943</v>
      </c>
      <c r="D191" s="21" t="s">
        <v>944</v>
      </c>
      <c r="E191" s="203" t="s">
        <v>11</v>
      </c>
      <c r="F191" s="21" t="s">
        <v>1335</v>
      </c>
      <c r="G191" s="25" t="s">
        <v>116</v>
      </c>
      <c r="K191" s="133" t="str">
        <f t="shared" si="2"/>
        <v>Layla Ford</v>
      </c>
      <c r="L191" s="223"/>
      <c r="M191" s="42"/>
    </row>
    <row r="192" spans="1:13" x14ac:dyDescent="0.25">
      <c r="A192" s="43"/>
      <c r="B192" s="37">
        <v>191</v>
      </c>
      <c r="C192" s="21" t="s">
        <v>524</v>
      </c>
      <c r="D192" s="21" t="s">
        <v>945</v>
      </c>
      <c r="E192" s="203" t="s">
        <v>14</v>
      </c>
      <c r="F192" s="21" t="s">
        <v>1335</v>
      </c>
      <c r="G192" s="25" t="s">
        <v>98</v>
      </c>
      <c r="K192" s="133" t="str">
        <f t="shared" si="2"/>
        <v>Harry Tolson</v>
      </c>
      <c r="L192" s="223"/>
      <c r="M192" s="42"/>
    </row>
    <row r="193" spans="1:13" x14ac:dyDescent="0.25">
      <c r="A193" s="43"/>
      <c r="B193" s="37">
        <v>192</v>
      </c>
      <c r="C193" s="21" t="s">
        <v>351</v>
      </c>
      <c r="D193" s="21" t="s">
        <v>316</v>
      </c>
      <c r="E193" s="200" t="s">
        <v>14</v>
      </c>
      <c r="F193" s="21" t="s">
        <v>1335</v>
      </c>
      <c r="G193" s="25" t="s">
        <v>98</v>
      </c>
      <c r="K193" s="133" t="str">
        <f t="shared" si="2"/>
        <v>Henry Hardcastle</v>
      </c>
      <c r="L193" s="223"/>
      <c r="M193" s="42"/>
    </row>
    <row r="194" spans="1:13" x14ac:dyDescent="0.25">
      <c r="A194" s="43"/>
      <c r="B194" s="37">
        <v>193</v>
      </c>
      <c r="C194" s="21" t="s">
        <v>321</v>
      </c>
      <c r="D194" s="21" t="s">
        <v>946</v>
      </c>
      <c r="E194" s="203" t="s">
        <v>11</v>
      </c>
      <c r="F194" s="21" t="s">
        <v>1335</v>
      </c>
      <c r="G194" s="25" t="s">
        <v>116</v>
      </c>
      <c r="K194" s="133" t="str">
        <f t="shared" si="2"/>
        <v>Ava Dowd</v>
      </c>
      <c r="L194" s="223"/>
      <c r="M194" s="42"/>
    </row>
    <row r="195" spans="1:13" x14ac:dyDescent="0.25">
      <c r="A195" s="43"/>
      <c r="B195" s="37">
        <v>194</v>
      </c>
      <c r="C195" s="21" t="s">
        <v>147</v>
      </c>
      <c r="D195" s="21" t="s">
        <v>154</v>
      </c>
      <c r="E195" s="203" t="s">
        <v>11</v>
      </c>
      <c r="F195" s="21" t="s">
        <v>1335</v>
      </c>
      <c r="G195" s="25" t="s">
        <v>116</v>
      </c>
      <c r="K195" s="133" t="str">
        <f t="shared" ref="K195:K258" si="3">PROPER(CONCATENATE(C195," ",D195))</f>
        <v>Ruby Morgan</v>
      </c>
      <c r="L195" s="223"/>
      <c r="M195" s="42"/>
    </row>
    <row r="196" spans="1:13" x14ac:dyDescent="0.25">
      <c r="A196" s="43"/>
      <c r="B196" s="37">
        <v>195</v>
      </c>
      <c r="C196" s="21" t="s">
        <v>835</v>
      </c>
      <c r="D196" s="21" t="s">
        <v>947</v>
      </c>
      <c r="E196" s="203" t="s">
        <v>14</v>
      </c>
      <c r="F196" s="21" t="s">
        <v>1335</v>
      </c>
      <c r="G196" s="25" t="s">
        <v>98</v>
      </c>
      <c r="K196" s="133" t="str">
        <f t="shared" si="3"/>
        <v>Thomas Hastings</v>
      </c>
      <c r="L196" s="223"/>
      <c r="M196" s="42"/>
    </row>
    <row r="197" spans="1:13" x14ac:dyDescent="0.25">
      <c r="A197" s="43"/>
      <c r="B197" s="37">
        <v>196</v>
      </c>
      <c r="C197" s="21" t="s">
        <v>301</v>
      </c>
      <c r="D197" s="21" t="s">
        <v>948</v>
      </c>
      <c r="E197" s="200" t="s">
        <v>14</v>
      </c>
      <c r="F197" s="21" t="s">
        <v>1335</v>
      </c>
      <c r="G197" s="25" t="s">
        <v>98</v>
      </c>
      <c r="K197" s="133" t="str">
        <f t="shared" si="3"/>
        <v>Bradley Pitchforth</v>
      </c>
      <c r="L197" s="223"/>
      <c r="M197" s="42"/>
    </row>
    <row r="198" spans="1:13" x14ac:dyDescent="0.25">
      <c r="A198" s="43"/>
      <c r="B198" s="37">
        <v>197</v>
      </c>
      <c r="C198" s="21" t="s">
        <v>949</v>
      </c>
      <c r="D198" s="21" t="s">
        <v>320</v>
      </c>
      <c r="E198" s="203" t="s">
        <v>14</v>
      </c>
      <c r="F198" s="21" t="s">
        <v>1335</v>
      </c>
      <c r="G198" s="25" t="s">
        <v>98</v>
      </c>
      <c r="K198" s="133" t="str">
        <f t="shared" si="3"/>
        <v>Lucca Hawkins</v>
      </c>
      <c r="L198" s="223"/>
      <c r="M198" s="42"/>
    </row>
    <row r="199" spans="1:13" x14ac:dyDescent="0.25">
      <c r="A199" s="43"/>
      <c r="B199" s="37">
        <v>198</v>
      </c>
      <c r="C199" s="21" t="s">
        <v>399</v>
      </c>
      <c r="D199" s="21" t="s">
        <v>950</v>
      </c>
      <c r="E199" s="200" t="s">
        <v>11</v>
      </c>
      <c r="F199" s="21" t="s">
        <v>1335</v>
      </c>
      <c r="G199" s="25" t="s">
        <v>116</v>
      </c>
      <c r="K199" s="133" t="str">
        <f t="shared" si="3"/>
        <v>Ellie Hirst</v>
      </c>
      <c r="L199" s="223"/>
      <c r="M199" s="42"/>
    </row>
    <row r="200" spans="1:13" x14ac:dyDescent="0.25">
      <c r="A200" s="43"/>
      <c r="B200" s="37">
        <v>199</v>
      </c>
      <c r="C200" s="21" t="s">
        <v>364</v>
      </c>
      <c r="D200" s="21" t="s">
        <v>146</v>
      </c>
      <c r="E200" s="203" t="s">
        <v>14</v>
      </c>
      <c r="F200" s="21" t="s">
        <v>1335</v>
      </c>
      <c r="G200" s="25" t="s">
        <v>98</v>
      </c>
      <c r="K200" s="133" t="str">
        <f t="shared" si="3"/>
        <v>Oliver Smith</v>
      </c>
      <c r="L200" s="223"/>
      <c r="M200" s="42"/>
    </row>
    <row r="201" spans="1:13" x14ac:dyDescent="0.25">
      <c r="A201" s="43"/>
      <c r="B201" s="37">
        <v>200</v>
      </c>
      <c r="C201" s="21" t="s">
        <v>714</v>
      </c>
      <c r="D201" s="21" t="s">
        <v>681</v>
      </c>
      <c r="E201" s="200" t="s">
        <v>11</v>
      </c>
      <c r="F201" s="21" t="s">
        <v>1335</v>
      </c>
      <c r="G201" s="25" t="s">
        <v>116</v>
      </c>
      <c r="K201" s="133" t="str">
        <f t="shared" si="3"/>
        <v>Poppy Stevens</v>
      </c>
      <c r="L201" s="223"/>
      <c r="M201" s="42"/>
    </row>
    <row r="202" spans="1:13" x14ac:dyDescent="0.25">
      <c r="A202" s="43"/>
      <c r="B202" s="37">
        <v>201</v>
      </c>
      <c r="C202" s="21" t="s">
        <v>606</v>
      </c>
      <c r="D202" s="21" t="s">
        <v>951</v>
      </c>
      <c r="E202" s="203" t="s">
        <v>14</v>
      </c>
      <c r="F202" s="21" t="s">
        <v>1335</v>
      </c>
      <c r="G202" s="25" t="s">
        <v>98</v>
      </c>
      <c r="K202" s="133" t="str">
        <f t="shared" si="3"/>
        <v>Will Backhouse</v>
      </c>
      <c r="L202" s="223"/>
      <c r="M202" s="42"/>
    </row>
    <row r="203" spans="1:13" x14ac:dyDescent="0.25">
      <c r="A203" s="43"/>
      <c r="B203" s="37">
        <v>202</v>
      </c>
      <c r="C203" s="21" t="s">
        <v>183</v>
      </c>
      <c r="D203" s="21" t="s">
        <v>952</v>
      </c>
      <c r="E203" s="203" t="s">
        <v>14</v>
      </c>
      <c r="F203" s="21" t="s">
        <v>1335</v>
      </c>
      <c r="G203" s="25" t="s">
        <v>98</v>
      </c>
      <c r="K203" s="133" t="str">
        <f t="shared" si="3"/>
        <v>Louie Burnell</v>
      </c>
      <c r="L203" s="223"/>
      <c r="M203" s="42"/>
    </row>
    <row r="204" spans="1:13" x14ac:dyDescent="0.25">
      <c r="A204" s="43"/>
      <c r="B204" s="37">
        <v>203</v>
      </c>
      <c r="C204" s="56" t="s">
        <v>524</v>
      </c>
      <c r="D204" s="56" t="s">
        <v>953</v>
      </c>
      <c r="E204" s="203" t="s">
        <v>14</v>
      </c>
      <c r="F204" s="21" t="s">
        <v>1335</v>
      </c>
      <c r="G204" s="25" t="s">
        <v>98</v>
      </c>
      <c r="K204" s="133" t="str">
        <f t="shared" si="3"/>
        <v>Harry Rock</v>
      </c>
      <c r="L204" s="223"/>
      <c r="M204" s="42"/>
    </row>
    <row r="205" spans="1:13" x14ac:dyDescent="0.25">
      <c r="A205" s="43"/>
      <c r="B205" s="37">
        <v>204</v>
      </c>
      <c r="C205" s="56" t="s">
        <v>505</v>
      </c>
      <c r="D205" s="56" t="s">
        <v>954</v>
      </c>
      <c r="E205" s="203" t="s">
        <v>14</v>
      </c>
      <c r="F205" s="21" t="s">
        <v>1335</v>
      </c>
      <c r="G205" s="25" t="s">
        <v>98</v>
      </c>
      <c r="K205" s="133" t="str">
        <f t="shared" si="3"/>
        <v>Xander Skevington</v>
      </c>
      <c r="L205" s="223"/>
      <c r="M205" s="42"/>
    </row>
    <row r="206" spans="1:13" x14ac:dyDescent="0.25">
      <c r="A206" s="43"/>
      <c r="B206" s="37">
        <v>205</v>
      </c>
      <c r="C206" s="56" t="s">
        <v>433</v>
      </c>
      <c r="D206" s="56" t="s">
        <v>955</v>
      </c>
      <c r="E206" s="200" t="s">
        <v>11</v>
      </c>
      <c r="F206" s="21" t="s">
        <v>1335</v>
      </c>
      <c r="G206" s="25" t="s">
        <v>116</v>
      </c>
      <c r="K206" s="133" t="str">
        <f t="shared" si="3"/>
        <v>Jessica Gilbert</v>
      </c>
      <c r="L206" s="223"/>
      <c r="M206" s="42"/>
    </row>
    <row r="207" spans="1:13" x14ac:dyDescent="0.25">
      <c r="A207" s="43"/>
      <c r="B207" s="37">
        <v>206</v>
      </c>
      <c r="C207" s="56" t="s">
        <v>862</v>
      </c>
      <c r="D207" s="56" t="s">
        <v>718</v>
      </c>
      <c r="E207" s="203" t="s">
        <v>14</v>
      </c>
      <c r="F207" s="21" t="s">
        <v>1335</v>
      </c>
      <c r="G207" s="25" t="s">
        <v>98</v>
      </c>
      <c r="K207" s="133" t="str">
        <f t="shared" si="3"/>
        <v>Harris Adam</v>
      </c>
      <c r="L207" s="223"/>
      <c r="M207" s="42"/>
    </row>
    <row r="208" spans="1:13" x14ac:dyDescent="0.25">
      <c r="A208" s="43"/>
      <c r="B208" s="37">
        <v>207</v>
      </c>
      <c r="C208" s="56" t="s">
        <v>710</v>
      </c>
      <c r="D208" s="56" t="s">
        <v>956</v>
      </c>
      <c r="E208" s="200" t="s">
        <v>11</v>
      </c>
      <c r="F208" s="21" t="s">
        <v>1335</v>
      </c>
      <c r="G208" s="25" t="s">
        <v>116</v>
      </c>
      <c r="K208" s="133" t="str">
        <f t="shared" si="3"/>
        <v>Naomi Kemshell</v>
      </c>
      <c r="L208" s="223"/>
      <c r="M208" s="42"/>
    </row>
    <row r="209" spans="1:13" x14ac:dyDescent="0.25">
      <c r="A209" s="43"/>
      <c r="B209" s="37">
        <v>208</v>
      </c>
      <c r="C209" s="56" t="s">
        <v>957</v>
      </c>
      <c r="D209" s="56" t="s">
        <v>958</v>
      </c>
      <c r="E209" s="200" t="s">
        <v>11</v>
      </c>
      <c r="F209" s="21" t="s">
        <v>1335</v>
      </c>
      <c r="G209" s="25" t="s">
        <v>116</v>
      </c>
      <c r="K209" s="133" t="str">
        <f t="shared" si="3"/>
        <v>Millie-Rose Beuve</v>
      </c>
      <c r="L209" s="223"/>
      <c r="M209" s="42"/>
    </row>
    <row r="210" spans="1:13" x14ac:dyDescent="0.25">
      <c r="A210" s="43"/>
      <c r="B210" s="37">
        <v>209</v>
      </c>
      <c r="C210" s="56" t="s">
        <v>421</v>
      </c>
      <c r="D210" s="56" t="s">
        <v>959</v>
      </c>
      <c r="E210" s="203" t="s">
        <v>14</v>
      </c>
      <c r="F210" s="21" t="s">
        <v>1335</v>
      </c>
      <c r="G210" s="25" t="s">
        <v>98</v>
      </c>
      <c r="K210" s="133" t="str">
        <f t="shared" si="3"/>
        <v>Archie Warring</v>
      </c>
      <c r="L210" s="223"/>
      <c r="M210" s="42"/>
    </row>
    <row r="211" spans="1:13" x14ac:dyDescent="0.25">
      <c r="A211" s="43"/>
      <c r="B211" s="37">
        <v>210</v>
      </c>
      <c r="C211" s="56" t="s">
        <v>333</v>
      </c>
      <c r="D211" s="56" t="s">
        <v>146</v>
      </c>
      <c r="E211" s="167" t="s">
        <v>12</v>
      </c>
      <c r="F211" s="21" t="s">
        <v>1335</v>
      </c>
      <c r="G211" s="21" t="s">
        <v>116</v>
      </c>
      <c r="K211" s="133" t="str">
        <f t="shared" si="3"/>
        <v>Georgia Smith</v>
      </c>
      <c r="L211" s="223"/>
      <c r="M211" s="42"/>
    </row>
    <row r="212" spans="1:13" x14ac:dyDescent="0.25">
      <c r="A212" s="43"/>
      <c r="B212" s="37">
        <v>211</v>
      </c>
      <c r="C212" s="56" t="s">
        <v>157</v>
      </c>
      <c r="D212" s="56" t="s">
        <v>960</v>
      </c>
      <c r="E212" s="167" t="s">
        <v>12</v>
      </c>
      <c r="F212" s="21" t="s">
        <v>1335</v>
      </c>
      <c r="G212" s="21" t="s">
        <v>116</v>
      </c>
      <c r="K212" s="133" t="str">
        <f t="shared" si="3"/>
        <v>Chloe Hilton</v>
      </c>
      <c r="L212" s="223"/>
      <c r="M212" s="42"/>
    </row>
    <row r="213" spans="1:13" x14ac:dyDescent="0.25">
      <c r="A213" s="43"/>
      <c r="B213" s="37">
        <v>212</v>
      </c>
      <c r="C213" s="56" t="s">
        <v>961</v>
      </c>
      <c r="D213" s="56" t="s">
        <v>223</v>
      </c>
      <c r="E213" s="167" t="s">
        <v>15</v>
      </c>
      <c r="F213" s="21" t="s">
        <v>1335</v>
      </c>
      <c r="G213" s="21" t="s">
        <v>98</v>
      </c>
      <c r="K213" s="133" t="str">
        <f t="shared" si="3"/>
        <v>Ellis Cayre</v>
      </c>
      <c r="L213" s="223"/>
      <c r="M213" s="42"/>
    </row>
    <row r="214" spans="1:13" x14ac:dyDescent="0.25">
      <c r="A214" s="43"/>
      <c r="B214" s="37">
        <v>213</v>
      </c>
      <c r="C214" s="56" t="s">
        <v>962</v>
      </c>
      <c r="D214" s="56" t="s">
        <v>963</v>
      </c>
      <c r="E214" s="167" t="s">
        <v>12</v>
      </c>
      <c r="F214" s="21" t="s">
        <v>1335</v>
      </c>
      <c r="G214" s="21" t="s">
        <v>116</v>
      </c>
      <c r="K214" s="133" t="str">
        <f t="shared" si="3"/>
        <v>Grace Nancy Halkyard</v>
      </c>
      <c r="L214" s="223"/>
      <c r="M214" s="42"/>
    </row>
    <row r="215" spans="1:13" x14ac:dyDescent="0.25">
      <c r="A215" s="43"/>
      <c r="B215" s="37">
        <v>214</v>
      </c>
      <c r="C215" s="56" t="s">
        <v>204</v>
      </c>
      <c r="D215" s="56" t="s">
        <v>207</v>
      </c>
      <c r="E215" s="167" t="s">
        <v>12</v>
      </c>
      <c r="F215" s="21" t="s">
        <v>1335</v>
      </c>
      <c r="G215" s="21" t="s">
        <v>116</v>
      </c>
      <c r="K215" s="133" t="str">
        <f t="shared" si="3"/>
        <v>Libby Cree</v>
      </c>
      <c r="L215" s="223"/>
      <c r="M215" s="42"/>
    </row>
    <row r="216" spans="1:13" x14ac:dyDescent="0.25">
      <c r="A216" s="43"/>
      <c r="B216" s="37">
        <v>215</v>
      </c>
      <c r="C216" s="56" t="s">
        <v>473</v>
      </c>
      <c r="D216" s="56" t="s">
        <v>199</v>
      </c>
      <c r="E216" s="167" t="s">
        <v>12</v>
      </c>
      <c r="F216" s="21" t="s">
        <v>1335</v>
      </c>
      <c r="G216" s="21" t="s">
        <v>116</v>
      </c>
      <c r="K216" s="133" t="str">
        <f t="shared" si="3"/>
        <v>Rosie Thistlewood</v>
      </c>
      <c r="L216" s="223"/>
      <c r="M216" s="42"/>
    </row>
    <row r="217" spans="1:13" x14ac:dyDescent="0.25">
      <c r="A217" s="43"/>
      <c r="B217" s="37">
        <v>216</v>
      </c>
      <c r="C217" s="59" t="s">
        <v>964</v>
      </c>
      <c r="D217" s="59" t="s">
        <v>240</v>
      </c>
      <c r="E217" s="202" t="s">
        <v>15</v>
      </c>
      <c r="F217" s="21" t="s">
        <v>1335</v>
      </c>
      <c r="G217" s="25" t="s">
        <v>98</v>
      </c>
      <c r="K217" s="133" t="str">
        <f t="shared" si="3"/>
        <v>Matthew Homan</v>
      </c>
      <c r="L217" s="223"/>
      <c r="M217" s="42"/>
    </row>
    <row r="218" spans="1:13" x14ac:dyDescent="0.25">
      <c r="A218" s="43"/>
      <c r="B218" s="37">
        <v>217</v>
      </c>
      <c r="C218" s="59" t="s">
        <v>175</v>
      </c>
      <c r="D218" s="59" t="s">
        <v>191</v>
      </c>
      <c r="E218" s="167" t="s">
        <v>12</v>
      </c>
      <c r="F218" s="21" t="s">
        <v>1335</v>
      </c>
      <c r="G218" s="25" t="s">
        <v>116</v>
      </c>
      <c r="K218" s="133" t="str">
        <f t="shared" si="3"/>
        <v>Maisie Hicks</v>
      </c>
      <c r="L218" s="223"/>
      <c r="M218" s="42"/>
    </row>
    <row r="219" spans="1:13" x14ac:dyDescent="0.25">
      <c r="A219" s="43"/>
      <c r="B219" s="37">
        <v>218</v>
      </c>
      <c r="C219" s="59" t="s">
        <v>965</v>
      </c>
      <c r="D219" s="59" t="s">
        <v>966</v>
      </c>
      <c r="E219" s="202" t="s">
        <v>15</v>
      </c>
      <c r="F219" s="21" t="s">
        <v>1335</v>
      </c>
      <c r="G219" s="25" t="s">
        <v>98</v>
      </c>
      <c r="K219" s="133" t="str">
        <f t="shared" si="3"/>
        <v>David G Gomersell</v>
      </c>
      <c r="L219" s="223"/>
      <c r="M219" s="42"/>
    </row>
    <row r="220" spans="1:13" x14ac:dyDescent="0.25">
      <c r="A220" s="43"/>
      <c r="B220" s="37">
        <v>219</v>
      </c>
      <c r="C220" s="59" t="s">
        <v>967</v>
      </c>
      <c r="D220" s="59" t="s">
        <v>903</v>
      </c>
      <c r="E220" s="167" t="s">
        <v>12</v>
      </c>
      <c r="F220" s="21" t="s">
        <v>1335</v>
      </c>
      <c r="G220" s="25" t="s">
        <v>116</v>
      </c>
      <c r="K220" s="133" t="str">
        <f t="shared" si="3"/>
        <v>Annalise Eyre</v>
      </c>
      <c r="L220" s="223"/>
      <c r="M220" s="42"/>
    </row>
    <row r="221" spans="1:13" x14ac:dyDescent="0.25">
      <c r="A221" s="43"/>
      <c r="B221" s="37">
        <v>220</v>
      </c>
      <c r="C221" s="59" t="s">
        <v>968</v>
      </c>
      <c r="D221" s="59" t="s">
        <v>969</v>
      </c>
      <c r="E221" s="167" t="s">
        <v>12</v>
      </c>
      <c r="F221" s="21" t="s">
        <v>1335</v>
      </c>
      <c r="G221" s="25" t="s">
        <v>116</v>
      </c>
      <c r="K221" s="133" t="str">
        <f t="shared" si="3"/>
        <v>Erin Nyawira Wachira</v>
      </c>
      <c r="L221" s="223"/>
      <c r="M221" s="42"/>
    </row>
    <row r="222" spans="1:13" x14ac:dyDescent="0.25">
      <c r="A222" s="43"/>
      <c r="B222" s="37">
        <v>221</v>
      </c>
      <c r="C222" s="59" t="s">
        <v>970</v>
      </c>
      <c r="D222" s="59" t="s">
        <v>624</v>
      </c>
      <c r="E222" s="202" t="s">
        <v>15</v>
      </c>
      <c r="F222" s="21" t="s">
        <v>1335</v>
      </c>
      <c r="G222" s="25" t="s">
        <v>98</v>
      </c>
      <c r="K222" s="133" t="str">
        <f t="shared" si="3"/>
        <v>Arley Jay Marshall</v>
      </c>
      <c r="L222" s="223"/>
      <c r="M222" s="42"/>
    </row>
    <row r="223" spans="1:13" x14ac:dyDescent="0.25">
      <c r="A223" s="43"/>
      <c r="B223" s="37">
        <v>222</v>
      </c>
      <c r="C223" s="59" t="s">
        <v>971</v>
      </c>
      <c r="D223" s="59" t="s">
        <v>881</v>
      </c>
      <c r="E223" s="167" t="s">
        <v>12</v>
      </c>
      <c r="F223" s="21" t="s">
        <v>1335</v>
      </c>
      <c r="G223" s="25" t="s">
        <v>116</v>
      </c>
      <c r="K223" s="133" t="str">
        <f t="shared" si="3"/>
        <v>Evelyn Mae Brooke</v>
      </c>
      <c r="L223" s="223"/>
      <c r="M223" s="42"/>
    </row>
    <row r="224" spans="1:13" x14ac:dyDescent="0.25">
      <c r="A224" s="43"/>
      <c r="B224" s="37">
        <v>223</v>
      </c>
      <c r="C224" s="59" t="s">
        <v>972</v>
      </c>
      <c r="D224" s="59" t="s">
        <v>193</v>
      </c>
      <c r="E224" s="167" t="s">
        <v>12</v>
      </c>
      <c r="F224" s="21" t="s">
        <v>1335</v>
      </c>
      <c r="G224" s="25" t="s">
        <v>116</v>
      </c>
      <c r="K224" s="133" t="str">
        <f t="shared" si="3"/>
        <v>Lacey Higgins</v>
      </c>
      <c r="L224" s="223"/>
      <c r="M224" s="42"/>
    </row>
    <row r="225" spans="1:13" x14ac:dyDescent="0.25">
      <c r="A225" s="43"/>
      <c r="B225" s="37">
        <v>224</v>
      </c>
      <c r="C225" s="59" t="s">
        <v>973</v>
      </c>
      <c r="D225" s="59" t="s">
        <v>974</v>
      </c>
      <c r="E225" s="167" t="s">
        <v>12</v>
      </c>
      <c r="F225" s="21" t="s">
        <v>1335</v>
      </c>
      <c r="G225" s="25" t="s">
        <v>116</v>
      </c>
      <c r="K225" s="133" t="str">
        <f t="shared" si="3"/>
        <v>Arianna Divirglio</v>
      </c>
      <c r="L225" s="223"/>
      <c r="M225" s="42"/>
    </row>
    <row r="226" spans="1:13" x14ac:dyDescent="0.25">
      <c r="A226" s="43"/>
      <c r="B226" s="37">
        <v>225</v>
      </c>
      <c r="C226" s="59" t="s">
        <v>147</v>
      </c>
      <c r="D226" s="59" t="s">
        <v>975</v>
      </c>
      <c r="E226" s="167" t="s">
        <v>12</v>
      </c>
      <c r="F226" s="21" t="s">
        <v>1335</v>
      </c>
      <c r="G226" s="25" t="s">
        <v>116</v>
      </c>
      <c r="K226" s="133" t="str">
        <f t="shared" si="3"/>
        <v>Ruby Matanga</v>
      </c>
      <c r="L226" s="223"/>
      <c r="M226" s="42"/>
    </row>
    <row r="227" spans="1:13" x14ac:dyDescent="0.25">
      <c r="A227" s="43"/>
      <c r="B227" s="37">
        <v>226</v>
      </c>
      <c r="C227" s="59" t="s">
        <v>976</v>
      </c>
      <c r="D227" s="59" t="s">
        <v>977</v>
      </c>
      <c r="E227" s="202" t="s">
        <v>15</v>
      </c>
      <c r="F227" s="21" t="s">
        <v>1335</v>
      </c>
      <c r="G227" s="25" t="s">
        <v>98</v>
      </c>
      <c r="K227" s="133" t="str">
        <f t="shared" si="3"/>
        <v>Kobby Yamoah</v>
      </c>
      <c r="L227" s="223"/>
      <c r="M227" s="42"/>
    </row>
    <row r="228" spans="1:13" x14ac:dyDescent="0.25">
      <c r="A228" s="43"/>
      <c r="B228" s="37">
        <v>227</v>
      </c>
      <c r="C228" s="59" t="s">
        <v>978</v>
      </c>
      <c r="D228" s="59" t="s">
        <v>209</v>
      </c>
      <c r="E228" s="167" t="s">
        <v>12</v>
      </c>
      <c r="F228" s="21" t="s">
        <v>1335</v>
      </c>
      <c r="G228" s="25" t="s">
        <v>116</v>
      </c>
      <c r="K228" s="133" t="str">
        <f t="shared" si="3"/>
        <v>Isabella Rose Tutt</v>
      </c>
      <c r="L228" s="223"/>
      <c r="M228" s="42"/>
    </row>
    <row r="229" spans="1:13" x14ac:dyDescent="0.25">
      <c r="A229" s="43"/>
      <c r="B229" s="37">
        <v>228</v>
      </c>
      <c r="C229" s="59" t="s">
        <v>168</v>
      </c>
      <c r="D229" s="59" t="s">
        <v>979</v>
      </c>
      <c r="E229" s="167" t="s">
        <v>12</v>
      </c>
      <c r="F229" s="21" t="s">
        <v>1335</v>
      </c>
      <c r="G229" s="25" t="s">
        <v>116</v>
      </c>
      <c r="K229" s="133" t="str">
        <f t="shared" si="3"/>
        <v>Ella Goodison</v>
      </c>
      <c r="L229" s="223"/>
      <c r="M229" s="42"/>
    </row>
    <row r="230" spans="1:13" x14ac:dyDescent="0.25">
      <c r="A230" s="43"/>
      <c r="B230" s="37">
        <v>229</v>
      </c>
      <c r="C230" s="59" t="s">
        <v>980</v>
      </c>
      <c r="D230" s="59" t="s">
        <v>197</v>
      </c>
      <c r="E230" s="167" t="s">
        <v>12</v>
      </c>
      <c r="F230" s="21" t="s">
        <v>1335</v>
      </c>
      <c r="G230" s="25" t="s">
        <v>116</v>
      </c>
      <c r="K230" s="133" t="str">
        <f t="shared" si="3"/>
        <v>Evie Lynne Tunney</v>
      </c>
      <c r="L230" s="223"/>
      <c r="M230" s="42"/>
    </row>
    <row r="231" spans="1:13" x14ac:dyDescent="0.25">
      <c r="A231" s="43"/>
      <c r="B231" s="37">
        <v>230</v>
      </c>
      <c r="C231" s="56" t="s">
        <v>175</v>
      </c>
      <c r="D231" s="56" t="s">
        <v>275</v>
      </c>
      <c r="E231" s="167" t="s">
        <v>12</v>
      </c>
      <c r="F231" s="21" t="s">
        <v>1335</v>
      </c>
      <c r="G231" s="56" t="s">
        <v>116</v>
      </c>
      <c r="K231" s="133" t="str">
        <f t="shared" si="3"/>
        <v>Maisie Law</v>
      </c>
      <c r="L231" s="223"/>
      <c r="M231" s="42"/>
    </row>
    <row r="232" spans="1:13" x14ac:dyDescent="0.25">
      <c r="A232" s="43"/>
      <c r="B232" s="37">
        <v>231</v>
      </c>
      <c r="C232" s="56" t="s">
        <v>981</v>
      </c>
      <c r="D232" s="56" t="s">
        <v>982</v>
      </c>
      <c r="E232" s="202" t="s">
        <v>15</v>
      </c>
      <c r="F232" s="21" t="s">
        <v>1335</v>
      </c>
      <c r="G232" s="56" t="s">
        <v>98</v>
      </c>
      <c r="K232" s="133" t="str">
        <f t="shared" si="3"/>
        <v>Mason Jack Davies</v>
      </c>
      <c r="L232" s="223"/>
      <c r="M232" s="42"/>
    </row>
    <row r="233" spans="1:13" x14ac:dyDescent="0.25">
      <c r="A233" s="43"/>
      <c r="B233" s="37">
        <v>232</v>
      </c>
      <c r="C233" s="56" t="s">
        <v>983</v>
      </c>
      <c r="D233" s="56" t="s">
        <v>917</v>
      </c>
      <c r="E233" s="167" t="s">
        <v>12</v>
      </c>
      <c r="F233" s="21" t="s">
        <v>1335</v>
      </c>
      <c r="G233" s="56" t="s">
        <v>116</v>
      </c>
      <c r="K233" s="133" t="str">
        <f t="shared" si="3"/>
        <v>Amy Louise Gleghorn</v>
      </c>
      <c r="L233" s="223"/>
      <c r="M233" s="42"/>
    </row>
    <row r="234" spans="1:13" x14ac:dyDescent="0.25">
      <c r="A234" s="43"/>
      <c r="B234" s="37">
        <v>233</v>
      </c>
      <c r="C234" s="56" t="s">
        <v>473</v>
      </c>
      <c r="D234" s="56" t="s">
        <v>214</v>
      </c>
      <c r="E234" s="167" t="s">
        <v>12</v>
      </c>
      <c r="F234" s="21" t="s">
        <v>1335</v>
      </c>
      <c r="G234" s="56" t="s">
        <v>116</v>
      </c>
      <c r="K234" s="133" t="str">
        <f t="shared" si="3"/>
        <v>Rosie Linfoot</v>
      </c>
      <c r="L234" s="223"/>
      <c r="M234" s="42"/>
    </row>
    <row r="235" spans="1:13" x14ac:dyDescent="0.25">
      <c r="A235" s="43"/>
      <c r="B235" s="37">
        <v>234</v>
      </c>
      <c r="C235" s="56" t="s">
        <v>984</v>
      </c>
      <c r="D235" s="56" t="s">
        <v>985</v>
      </c>
      <c r="E235" s="202" t="s">
        <v>15</v>
      </c>
      <c r="F235" s="21" t="s">
        <v>1335</v>
      </c>
      <c r="G235" s="56" t="s">
        <v>98</v>
      </c>
      <c r="K235" s="133" t="str">
        <f t="shared" si="3"/>
        <v>Aaron Kavitha Ramesh</v>
      </c>
      <c r="L235" s="223"/>
      <c r="M235" s="42"/>
    </row>
    <row r="236" spans="1:13" x14ac:dyDescent="0.25">
      <c r="A236" s="43"/>
      <c r="B236" s="37">
        <v>235</v>
      </c>
      <c r="C236" s="56" t="s">
        <v>986</v>
      </c>
      <c r="D236" s="56" t="s">
        <v>211</v>
      </c>
      <c r="E236" s="167" t="s">
        <v>12</v>
      </c>
      <c r="F236" s="21" t="s">
        <v>1335</v>
      </c>
      <c r="G236" s="56" t="s">
        <v>116</v>
      </c>
      <c r="K236" s="133" t="str">
        <f t="shared" si="3"/>
        <v>Elle Heslop</v>
      </c>
      <c r="L236" s="223"/>
      <c r="M236" s="42"/>
    </row>
    <row r="237" spans="1:13" x14ac:dyDescent="0.25">
      <c r="A237" s="43"/>
      <c r="B237" s="37">
        <v>236</v>
      </c>
      <c r="C237" s="56" t="s">
        <v>748</v>
      </c>
      <c r="D237" s="56" t="s">
        <v>211</v>
      </c>
      <c r="E237" s="202" t="s">
        <v>15</v>
      </c>
      <c r="F237" s="21" t="s">
        <v>1335</v>
      </c>
      <c r="G237" s="56" t="s">
        <v>98</v>
      </c>
      <c r="K237" s="133" t="str">
        <f t="shared" si="3"/>
        <v>Zach Heslop</v>
      </c>
      <c r="L237" s="223"/>
      <c r="M237" s="42"/>
    </row>
    <row r="238" spans="1:13" x14ac:dyDescent="0.25">
      <c r="A238" s="43"/>
      <c r="B238" s="37">
        <v>237</v>
      </c>
      <c r="C238" s="56" t="s">
        <v>487</v>
      </c>
      <c r="D238" s="56" t="s">
        <v>235</v>
      </c>
      <c r="E238" s="202" t="s">
        <v>15</v>
      </c>
      <c r="F238" s="21" t="s">
        <v>1335</v>
      </c>
      <c r="G238" s="56" t="s">
        <v>98</v>
      </c>
      <c r="K238" s="133" t="str">
        <f t="shared" si="3"/>
        <v>Logan Chan</v>
      </c>
      <c r="L238" s="223"/>
      <c r="M238" s="42"/>
    </row>
    <row r="239" spans="1:13" x14ac:dyDescent="0.25">
      <c r="A239" s="43"/>
      <c r="B239" s="37">
        <v>238</v>
      </c>
      <c r="C239" s="56" t="s">
        <v>565</v>
      </c>
      <c r="D239" s="56" t="s">
        <v>987</v>
      </c>
      <c r="E239" s="202" t="s">
        <v>15</v>
      </c>
      <c r="F239" s="21" t="s">
        <v>1335</v>
      </c>
      <c r="G239" s="56" t="s">
        <v>98</v>
      </c>
      <c r="K239" s="133" t="str">
        <f t="shared" si="3"/>
        <v>Theo Del-Grande</v>
      </c>
      <c r="L239" s="223"/>
      <c r="M239" s="42"/>
    </row>
    <row r="240" spans="1:13" x14ac:dyDescent="0.25">
      <c r="A240" s="43"/>
      <c r="B240" s="37">
        <v>239</v>
      </c>
      <c r="C240" s="56" t="s">
        <v>988</v>
      </c>
      <c r="D240" s="56" t="s">
        <v>989</v>
      </c>
      <c r="E240" s="167" t="s">
        <v>12</v>
      </c>
      <c r="F240" s="21" t="s">
        <v>1335</v>
      </c>
      <c r="G240" s="56" t="s">
        <v>116</v>
      </c>
      <c r="K240" s="133" t="str">
        <f t="shared" si="3"/>
        <v>Gracie Crowther</v>
      </c>
      <c r="L240" s="223"/>
      <c r="M240" s="42"/>
    </row>
    <row r="241" spans="1:13" x14ac:dyDescent="0.25">
      <c r="A241" s="43"/>
      <c r="B241" s="37">
        <v>240</v>
      </c>
      <c r="C241" s="56" t="s">
        <v>835</v>
      </c>
      <c r="D241" s="56" t="s">
        <v>227</v>
      </c>
      <c r="E241" s="202" t="s">
        <v>15</v>
      </c>
      <c r="F241" s="21" t="s">
        <v>1335</v>
      </c>
      <c r="G241" s="56" t="s">
        <v>98</v>
      </c>
      <c r="K241" s="133" t="str">
        <f t="shared" si="3"/>
        <v>Thomas Endicott</v>
      </c>
      <c r="L241" s="223"/>
      <c r="M241" s="42"/>
    </row>
    <row r="242" spans="1:13" x14ac:dyDescent="0.25">
      <c r="A242" s="43"/>
      <c r="B242" s="37">
        <v>241</v>
      </c>
      <c r="C242" s="56" t="s">
        <v>421</v>
      </c>
      <c r="D242" s="56" t="s">
        <v>136</v>
      </c>
      <c r="E242" s="167" t="s">
        <v>132</v>
      </c>
      <c r="F242" s="21" t="s">
        <v>1335</v>
      </c>
      <c r="G242" s="56" t="s">
        <v>98</v>
      </c>
      <c r="K242" s="133" t="str">
        <f t="shared" si="3"/>
        <v>Archie Walker</v>
      </c>
      <c r="L242" s="223"/>
      <c r="M242" s="42"/>
    </row>
    <row r="243" spans="1:13" x14ac:dyDescent="0.25">
      <c r="A243" s="43"/>
      <c r="B243" s="37">
        <v>242</v>
      </c>
      <c r="C243" s="56" t="s">
        <v>321</v>
      </c>
      <c r="D243" s="56" t="s">
        <v>515</v>
      </c>
      <c r="E243" s="167" t="s">
        <v>12</v>
      </c>
      <c r="F243" s="21" t="s">
        <v>1335</v>
      </c>
      <c r="G243" s="56" t="s">
        <v>116</v>
      </c>
      <c r="K243" s="133" t="str">
        <f t="shared" si="3"/>
        <v>Ava Walsh</v>
      </c>
      <c r="L243" s="223"/>
      <c r="M243" s="42"/>
    </row>
    <row r="244" spans="1:13" x14ac:dyDescent="0.25">
      <c r="A244" s="43"/>
      <c r="B244" s="37">
        <v>243</v>
      </c>
      <c r="C244" s="56" t="s">
        <v>433</v>
      </c>
      <c r="D244" s="56" t="s">
        <v>201</v>
      </c>
      <c r="E244" s="167" t="s">
        <v>12</v>
      </c>
      <c r="F244" s="21" t="s">
        <v>1335</v>
      </c>
      <c r="G244" s="56" t="s">
        <v>116</v>
      </c>
      <c r="K244" s="133" t="str">
        <f t="shared" si="3"/>
        <v>Jessica Johnson</v>
      </c>
      <c r="L244" s="223"/>
      <c r="M244" s="42"/>
    </row>
    <row r="245" spans="1:13" x14ac:dyDescent="0.25">
      <c r="A245" s="43"/>
      <c r="B245" s="37">
        <v>244</v>
      </c>
      <c r="C245" s="56" t="s">
        <v>450</v>
      </c>
      <c r="D245" s="56" t="s">
        <v>205</v>
      </c>
      <c r="E245" s="167" t="s">
        <v>12</v>
      </c>
      <c r="F245" s="21" t="s">
        <v>1335</v>
      </c>
      <c r="G245" s="56" t="s">
        <v>116</v>
      </c>
      <c r="K245" s="133" t="str">
        <f t="shared" si="3"/>
        <v>Elizabeth Cook</v>
      </c>
      <c r="L245" s="223"/>
      <c r="M245" s="42"/>
    </row>
    <row r="246" spans="1:13" x14ac:dyDescent="0.25">
      <c r="A246" s="43"/>
      <c r="B246" s="37">
        <v>245</v>
      </c>
      <c r="C246" s="56" t="s">
        <v>380</v>
      </c>
      <c r="D246" s="56" t="s">
        <v>221</v>
      </c>
      <c r="E246" s="167" t="s">
        <v>12</v>
      </c>
      <c r="F246" s="21" t="s">
        <v>1335</v>
      </c>
      <c r="G246" s="56" t="s">
        <v>116</v>
      </c>
      <c r="K246" s="133" t="str">
        <f t="shared" si="3"/>
        <v>Amelia Thorpe</v>
      </c>
      <c r="L246" s="223"/>
      <c r="M246" s="42"/>
    </row>
    <row r="247" spans="1:13" x14ac:dyDescent="0.25">
      <c r="A247" s="43"/>
      <c r="B247" s="37">
        <v>246</v>
      </c>
      <c r="C247" s="56" t="s">
        <v>990</v>
      </c>
      <c r="D247" s="56" t="s">
        <v>195</v>
      </c>
      <c r="E247" s="167" t="s">
        <v>12</v>
      </c>
      <c r="F247" s="21" t="s">
        <v>1335</v>
      </c>
      <c r="G247" s="56" t="s">
        <v>116</v>
      </c>
      <c r="K247" s="133" t="str">
        <f t="shared" si="3"/>
        <v>Orla Nixon</v>
      </c>
      <c r="L247" s="223"/>
      <c r="M247" s="42"/>
    </row>
    <row r="248" spans="1:13" x14ac:dyDescent="0.25">
      <c r="A248" s="43"/>
      <c r="B248" s="37">
        <v>247</v>
      </c>
      <c r="C248" s="56" t="s">
        <v>370</v>
      </c>
      <c r="D248" s="56" t="s">
        <v>229</v>
      </c>
      <c r="E248" s="202" t="s">
        <v>15</v>
      </c>
      <c r="F248" s="21" t="s">
        <v>1335</v>
      </c>
      <c r="G248" s="56" t="s">
        <v>98</v>
      </c>
      <c r="K248" s="133" t="str">
        <f t="shared" si="3"/>
        <v>William Smart</v>
      </c>
      <c r="L248" s="223"/>
      <c r="M248" s="42"/>
    </row>
    <row r="249" spans="1:13" x14ac:dyDescent="0.25">
      <c r="A249" s="43"/>
      <c r="B249" s="37">
        <v>248</v>
      </c>
      <c r="C249" s="56" t="s">
        <v>160</v>
      </c>
      <c r="D249" s="56" t="s">
        <v>950</v>
      </c>
      <c r="E249" s="202" t="s">
        <v>15</v>
      </c>
      <c r="F249" s="21" t="s">
        <v>1335</v>
      </c>
      <c r="G249" s="56" t="s">
        <v>98</v>
      </c>
      <c r="K249" s="133" t="str">
        <f t="shared" si="3"/>
        <v>Jack Hirst</v>
      </c>
      <c r="L249" s="223"/>
      <c r="M249" s="42"/>
    </row>
    <row r="250" spans="1:13" x14ac:dyDescent="0.25">
      <c r="A250" s="43"/>
      <c r="B250" s="37">
        <v>249</v>
      </c>
      <c r="C250" s="56" t="s">
        <v>574</v>
      </c>
      <c r="D250" s="56" t="s">
        <v>285</v>
      </c>
      <c r="E250" s="202" t="s">
        <v>15</v>
      </c>
      <c r="F250" s="21" t="s">
        <v>1335</v>
      </c>
      <c r="G250" s="56" t="s">
        <v>98</v>
      </c>
      <c r="K250" s="133" t="str">
        <f t="shared" si="3"/>
        <v>Luke Cartwright</v>
      </c>
      <c r="L250" s="223"/>
      <c r="M250" s="42"/>
    </row>
    <row r="251" spans="1:13" x14ac:dyDescent="0.25">
      <c r="A251" s="43"/>
      <c r="B251" s="37">
        <v>250</v>
      </c>
      <c r="C251" s="56" t="s">
        <v>175</v>
      </c>
      <c r="D251" s="56" t="s">
        <v>713</v>
      </c>
      <c r="E251" s="167" t="s">
        <v>12</v>
      </c>
      <c r="F251" s="21" t="s">
        <v>1335</v>
      </c>
      <c r="G251" s="56" t="s">
        <v>116</v>
      </c>
      <c r="K251" s="133" t="str">
        <f t="shared" si="3"/>
        <v>Maisie Howard</v>
      </c>
      <c r="L251" s="223"/>
      <c r="M251" s="42"/>
    </row>
    <row r="252" spans="1:13" x14ac:dyDescent="0.25">
      <c r="A252" s="43"/>
      <c r="B252" s="37">
        <v>251</v>
      </c>
      <c r="C252" s="56" t="s">
        <v>991</v>
      </c>
      <c r="D252" s="56" t="s">
        <v>992</v>
      </c>
      <c r="E252" s="202" t="s">
        <v>15</v>
      </c>
      <c r="F252" s="21" t="s">
        <v>1335</v>
      </c>
      <c r="G252" s="56" t="s">
        <v>98</v>
      </c>
      <c r="K252" s="133" t="str">
        <f t="shared" si="3"/>
        <v>Kamil Rahem</v>
      </c>
      <c r="L252" s="223"/>
      <c r="M252" s="42"/>
    </row>
    <row r="253" spans="1:13" x14ac:dyDescent="0.25">
      <c r="A253" s="43"/>
      <c r="B253" s="37">
        <v>252</v>
      </c>
      <c r="C253" s="56" t="s">
        <v>993</v>
      </c>
      <c r="D253" s="56" t="s">
        <v>994</v>
      </c>
      <c r="E253" s="167" t="s">
        <v>12</v>
      </c>
      <c r="F253" s="21" t="s">
        <v>1335</v>
      </c>
      <c r="G253" s="56" t="s">
        <v>116</v>
      </c>
      <c r="K253" s="133" t="str">
        <f t="shared" si="3"/>
        <v>Samantha Kanyenda Johnson</v>
      </c>
      <c r="L253" s="223"/>
      <c r="M253" s="42"/>
    </row>
    <row r="254" spans="1:13" x14ac:dyDescent="0.25">
      <c r="A254" s="43"/>
      <c r="B254" s="37">
        <v>253</v>
      </c>
      <c r="C254" s="56" t="s">
        <v>147</v>
      </c>
      <c r="D254" s="56" t="s">
        <v>995</v>
      </c>
      <c r="E254" s="167" t="s">
        <v>12</v>
      </c>
      <c r="F254" s="21" t="s">
        <v>1335</v>
      </c>
      <c r="G254" s="56" t="s">
        <v>116</v>
      </c>
      <c r="K254" s="133" t="str">
        <f t="shared" si="3"/>
        <v>Ruby Pool</v>
      </c>
      <c r="L254" s="223"/>
      <c r="M254" s="42"/>
    </row>
    <row r="255" spans="1:13" x14ac:dyDescent="0.25">
      <c r="A255" s="43"/>
      <c r="B255" s="37">
        <v>254</v>
      </c>
      <c r="C255" s="56" t="s">
        <v>996</v>
      </c>
      <c r="D255" s="56" t="s">
        <v>233</v>
      </c>
      <c r="E255" s="202" t="s">
        <v>15</v>
      </c>
      <c r="F255" s="21" t="s">
        <v>1335</v>
      </c>
      <c r="G255" s="56" t="s">
        <v>98</v>
      </c>
      <c r="K255" s="133" t="str">
        <f t="shared" si="3"/>
        <v>Daliso Mwaba</v>
      </c>
      <c r="L255" s="223"/>
      <c r="M255" s="42"/>
    </row>
    <row r="256" spans="1:13" x14ac:dyDescent="0.25">
      <c r="A256" s="43"/>
      <c r="B256" s="37">
        <v>255</v>
      </c>
      <c r="C256" s="56" t="s">
        <v>330</v>
      </c>
      <c r="D256" s="56" t="s">
        <v>997</v>
      </c>
      <c r="E256" s="202" t="s">
        <v>15</v>
      </c>
      <c r="F256" s="21" t="s">
        <v>1335</v>
      </c>
      <c r="G256" s="56" t="s">
        <v>98</v>
      </c>
      <c r="K256" s="133" t="str">
        <f t="shared" si="3"/>
        <v>Samuel Bona</v>
      </c>
      <c r="L256" s="223"/>
      <c r="M256" s="42"/>
    </row>
    <row r="257" spans="1:13" x14ac:dyDescent="0.25">
      <c r="A257" s="43"/>
      <c r="B257" s="37">
        <v>256</v>
      </c>
      <c r="C257" s="56" t="s">
        <v>390</v>
      </c>
      <c r="D257" s="56" t="s">
        <v>998</v>
      </c>
      <c r="E257" s="167" t="s">
        <v>12</v>
      </c>
      <c r="F257" s="21" t="s">
        <v>1335</v>
      </c>
      <c r="G257" s="56" t="s">
        <v>116</v>
      </c>
      <c r="K257" s="133" t="str">
        <f t="shared" si="3"/>
        <v>Leah York</v>
      </c>
      <c r="L257" s="223"/>
      <c r="M257" s="42"/>
    </row>
    <row r="258" spans="1:13" x14ac:dyDescent="0.25">
      <c r="A258" s="43"/>
      <c r="B258" s="37">
        <v>257</v>
      </c>
      <c r="C258" s="56" t="s">
        <v>999</v>
      </c>
      <c r="D258" s="56" t="s">
        <v>267</v>
      </c>
      <c r="E258" s="167" t="s">
        <v>15</v>
      </c>
      <c r="F258" s="21" t="s">
        <v>1335</v>
      </c>
      <c r="G258" s="56" t="s">
        <v>98</v>
      </c>
      <c r="K258" s="133" t="str">
        <f t="shared" si="3"/>
        <v>Cohen Mcandrew</v>
      </c>
      <c r="L258" s="223"/>
      <c r="M258" s="42"/>
    </row>
    <row r="259" spans="1:13" x14ac:dyDescent="0.25">
      <c r="A259" s="43"/>
      <c r="B259" s="37">
        <v>258</v>
      </c>
      <c r="C259" s="56" t="s">
        <v>1000</v>
      </c>
      <c r="D259" s="56" t="s">
        <v>142</v>
      </c>
      <c r="E259" s="167" t="s">
        <v>12</v>
      </c>
      <c r="F259" s="21" t="s">
        <v>1335</v>
      </c>
      <c r="G259" s="56" t="s">
        <v>116</v>
      </c>
      <c r="K259" s="133" t="str">
        <f t="shared" ref="K259:K322" si="4">PROPER(CONCATENATE(C259," ",D259))</f>
        <v>Beth Griffiths</v>
      </c>
      <c r="L259" s="223"/>
      <c r="M259" s="42"/>
    </row>
    <row r="260" spans="1:13" x14ac:dyDescent="0.25">
      <c r="A260" s="43"/>
      <c r="B260" s="37">
        <v>259</v>
      </c>
      <c r="C260" s="56" t="s">
        <v>685</v>
      </c>
      <c r="D260" s="56" t="s">
        <v>231</v>
      </c>
      <c r="E260" s="167" t="s">
        <v>15</v>
      </c>
      <c r="F260" s="21" t="s">
        <v>1335</v>
      </c>
      <c r="G260" s="56" t="s">
        <v>98</v>
      </c>
      <c r="K260" s="133" t="str">
        <f t="shared" si="4"/>
        <v>Joshua Akintolu</v>
      </c>
      <c r="L260" s="223"/>
      <c r="M260" s="42"/>
    </row>
    <row r="261" spans="1:13" x14ac:dyDescent="0.25">
      <c r="A261" s="43"/>
      <c r="B261" s="37">
        <v>260</v>
      </c>
      <c r="C261" s="56" t="s">
        <v>1001</v>
      </c>
      <c r="D261" s="56" t="s">
        <v>1002</v>
      </c>
      <c r="E261" s="167" t="s">
        <v>12</v>
      </c>
      <c r="F261" s="21" t="s">
        <v>1335</v>
      </c>
      <c r="G261" s="56" t="s">
        <v>116</v>
      </c>
      <c r="K261" s="133" t="str">
        <f t="shared" si="4"/>
        <v>Mya Hale</v>
      </c>
      <c r="L261" s="223"/>
      <c r="M261" s="42"/>
    </row>
    <row r="262" spans="1:13" x14ac:dyDescent="0.25">
      <c r="A262" s="43"/>
      <c r="B262" s="37">
        <v>261</v>
      </c>
      <c r="C262" s="56" t="s">
        <v>337</v>
      </c>
      <c r="D262" s="56" t="s">
        <v>387</v>
      </c>
      <c r="E262" s="202" t="s">
        <v>15</v>
      </c>
      <c r="F262" s="21" t="s">
        <v>1335</v>
      </c>
      <c r="G262" s="56" t="s">
        <v>98</v>
      </c>
      <c r="K262" s="133" t="str">
        <f t="shared" si="4"/>
        <v>Daniel Ward</v>
      </c>
      <c r="L262" s="223"/>
      <c r="M262" s="42"/>
    </row>
    <row r="263" spans="1:13" x14ac:dyDescent="0.25">
      <c r="A263" s="43"/>
      <c r="B263" s="37">
        <v>262</v>
      </c>
      <c r="C263" s="56" t="s">
        <v>313</v>
      </c>
      <c r="D263" s="56" t="s">
        <v>1003</v>
      </c>
      <c r="E263" s="167" t="s">
        <v>12</v>
      </c>
      <c r="F263" s="21" t="s">
        <v>1335</v>
      </c>
      <c r="G263" s="56" t="s">
        <v>116</v>
      </c>
      <c r="K263" s="133" t="str">
        <f t="shared" si="4"/>
        <v>Lucy Thornton</v>
      </c>
      <c r="L263" s="223"/>
      <c r="M263" s="42"/>
    </row>
    <row r="264" spans="1:13" x14ac:dyDescent="0.25">
      <c r="A264" s="43"/>
      <c r="B264" s="37">
        <v>263</v>
      </c>
      <c r="C264" s="56" t="s">
        <v>1004</v>
      </c>
      <c r="D264" s="56" t="s">
        <v>611</v>
      </c>
      <c r="E264" s="167" t="s">
        <v>12</v>
      </c>
      <c r="F264" s="21" t="s">
        <v>1335</v>
      </c>
      <c r="G264" s="56" t="s">
        <v>116</v>
      </c>
      <c r="K264" s="133" t="str">
        <f t="shared" si="4"/>
        <v>Rose Mcgregor</v>
      </c>
      <c r="L264" s="223"/>
      <c r="M264" s="42"/>
    </row>
    <row r="265" spans="1:13" x14ac:dyDescent="0.25">
      <c r="A265" s="43"/>
      <c r="B265" s="37">
        <v>264</v>
      </c>
      <c r="C265" s="56" t="s">
        <v>668</v>
      </c>
      <c r="D265" s="56" t="s">
        <v>1005</v>
      </c>
      <c r="E265" s="202" t="s">
        <v>15</v>
      </c>
      <c r="F265" s="21" t="s">
        <v>1335</v>
      </c>
      <c r="G265" s="56" t="s">
        <v>98</v>
      </c>
      <c r="K265" s="133" t="str">
        <f t="shared" si="4"/>
        <v>James Matthews</v>
      </c>
      <c r="L265" s="223"/>
      <c r="M265" s="42"/>
    </row>
    <row r="266" spans="1:13" x14ac:dyDescent="0.25">
      <c r="A266" s="43"/>
      <c r="B266" s="37">
        <v>265</v>
      </c>
      <c r="C266" s="56" t="s">
        <v>1006</v>
      </c>
      <c r="D266" s="56" t="s">
        <v>246</v>
      </c>
      <c r="E266" s="167" t="s">
        <v>13</v>
      </c>
      <c r="F266" s="21" t="s">
        <v>1335</v>
      </c>
      <c r="G266" s="56" t="s">
        <v>116</v>
      </c>
      <c r="K266" s="133" t="str">
        <f t="shared" si="4"/>
        <v>Courtney Newsome</v>
      </c>
      <c r="L266" s="223"/>
      <c r="M266" s="42"/>
    </row>
    <row r="267" spans="1:13" x14ac:dyDescent="0.25">
      <c r="A267" s="43"/>
      <c r="B267" s="37">
        <v>266</v>
      </c>
      <c r="C267" s="56" t="s">
        <v>1007</v>
      </c>
      <c r="D267" s="56" t="s">
        <v>1008</v>
      </c>
      <c r="E267" s="167" t="s">
        <v>16</v>
      </c>
      <c r="F267" s="21" t="s">
        <v>1335</v>
      </c>
      <c r="G267" s="56" t="s">
        <v>98</v>
      </c>
      <c r="K267" s="133" t="str">
        <f t="shared" si="4"/>
        <v>Danny Kerins</v>
      </c>
      <c r="L267" s="223"/>
      <c r="M267" s="42"/>
    </row>
    <row r="268" spans="1:13" x14ac:dyDescent="0.25">
      <c r="A268" s="43"/>
      <c r="B268" s="37">
        <v>267</v>
      </c>
      <c r="C268" s="56" t="s">
        <v>1009</v>
      </c>
      <c r="D268" s="56" t="s">
        <v>1010</v>
      </c>
      <c r="E268" s="167" t="s">
        <v>16</v>
      </c>
      <c r="F268" s="21" t="s">
        <v>1335</v>
      </c>
      <c r="G268" s="56" t="s">
        <v>98</v>
      </c>
      <c r="K268" s="133" t="str">
        <f t="shared" si="4"/>
        <v>Ewan William Bailey</v>
      </c>
      <c r="L268" s="223"/>
      <c r="M268" s="42"/>
    </row>
    <row r="269" spans="1:13" x14ac:dyDescent="0.25">
      <c r="A269" s="43"/>
      <c r="B269" s="37">
        <v>268</v>
      </c>
      <c r="C269" s="56" t="s">
        <v>1011</v>
      </c>
      <c r="D269" s="56" t="s">
        <v>1012</v>
      </c>
      <c r="E269" s="167" t="s">
        <v>16</v>
      </c>
      <c r="F269" s="21" t="s">
        <v>1335</v>
      </c>
      <c r="G269" s="56" t="s">
        <v>98</v>
      </c>
      <c r="K269" s="133" t="str">
        <f t="shared" si="4"/>
        <v>Mason Pajor</v>
      </c>
      <c r="L269" s="223"/>
      <c r="M269" s="42"/>
    </row>
    <row r="270" spans="1:13" x14ac:dyDescent="0.25">
      <c r="A270" s="43"/>
      <c r="B270" s="37">
        <v>269</v>
      </c>
      <c r="C270" s="56" t="s">
        <v>874</v>
      </c>
      <c r="D270" s="56" t="s">
        <v>252</v>
      </c>
      <c r="E270" s="167" t="s">
        <v>13</v>
      </c>
      <c r="F270" s="21" t="s">
        <v>1335</v>
      </c>
      <c r="G270" s="56" t="s">
        <v>116</v>
      </c>
      <c r="K270" s="133" t="str">
        <f t="shared" si="4"/>
        <v>Thalia Watson</v>
      </c>
      <c r="L270" s="223"/>
      <c r="M270" s="42"/>
    </row>
    <row r="271" spans="1:13" x14ac:dyDescent="0.25">
      <c r="A271" s="43"/>
      <c r="B271" s="37">
        <v>270</v>
      </c>
      <c r="C271" s="56" t="s">
        <v>1013</v>
      </c>
      <c r="D271" s="56" t="s">
        <v>269</v>
      </c>
      <c r="E271" s="167" t="s">
        <v>16</v>
      </c>
      <c r="F271" s="21" t="s">
        <v>1335</v>
      </c>
      <c r="G271" s="56" t="s">
        <v>98</v>
      </c>
      <c r="K271" s="133" t="str">
        <f t="shared" si="4"/>
        <v>Kian Slatter</v>
      </c>
      <c r="L271" s="223"/>
      <c r="M271" s="42"/>
    </row>
    <row r="272" spans="1:13" x14ac:dyDescent="0.25">
      <c r="A272" s="43"/>
      <c r="B272" s="37">
        <v>271</v>
      </c>
      <c r="C272" s="56" t="s">
        <v>777</v>
      </c>
      <c r="D272" s="56" t="s">
        <v>146</v>
      </c>
      <c r="E272" s="167" t="s">
        <v>13</v>
      </c>
      <c r="F272" s="21" t="s">
        <v>1335</v>
      </c>
      <c r="G272" s="56" t="s">
        <v>116</v>
      </c>
      <c r="K272" s="133" t="str">
        <f t="shared" si="4"/>
        <v>Hannah Smith</v>
      </c>
      <c r="L272" s="223"/>
      <c r="M272" s="42"/>
    </row>
    <row r="273" spans="1:13" x14ac:dyDescent="0.25">
      <c r="A273" s="43"/>
      <c r="B273" s="37">
        <v>272</v>
      </c>
      <c r="C273" s="56" t="s">
        <v>961</v>
      </c>
      <c r="D273" s="56" t="s">
        <v>136</v>
      </c>
      <c r="E273" s="167" t="s">
        <v>16</v>
      </c>
      <c r="F273" s="21" t="s">
        <v>1335</v>
      </c>
      <c r="G273" s="56" t="s">
        <v>98</v>
      </c>
      <c r="K273" s="133" t="str">
        <f t="shared" si="4"/>
        <v>Ellis Walker</v>
      </c>
      <c r="L273" s="223"/>
      <c r="M273" s="42"/>
    </row>
    <row r="274" spans="1:13" x14ac:dyDescent="0.25">
      <c r="A274" s="43"/>
      <c r="B274" s="37">
        <v>273</v>
      </c>
      <c r="C274" s="56" t="s">
        <v>433</v>
      </c>
      <c r="D274" s="56" t="s">
        <v>252</v>
      </c>
      <c r="E274" s="167" t="s">
        <v>13</v>
      </c>
      <c r="F274" s="21" t="s">
        <v>1335</v>
      </c>
      <c r="G274" s="56" t="s">
        <v>116</v>
      </c>
      <c r="K274" s="133" t="str">
        <f t="shared" si="4"/>
        <v>Jessica Watson</v>
      </c>
      <c r="L274" s="223"/>
      <c r="M274" s="42"/>
    </row>
    <row r="275" spans="1:13" x14ac:dyDescent="0.25">
      <c r="A275" s="43"/>
      <c r="B275" s="37">
        <v>274</v>
      </c>
      <c r="C275" s="56" t="s">
        <v>271</v>
      </c>
      <c r="D275" s="56" t="s">
        <v>233</v>
      </c>
      <c r="E275" s="184" t="s">
        <v>16</v>
      </c>
      <c r="F275" s="21" t="s">
        <v>1335</v>
      </c>
      <c r="G275" s="56" t="s">
        <v>98</v>
      </c>
      <c r="K275" s="133" t="str">
        <f t="shared" si="4"/>
        <v>Bupe Mwaba</v>
      </c>
      <c r="L275" s="223"/>
      <c r="M275" s="42"/>
    </row>
    <row r="276" spans="1:13" x14ac:dyDescent="0.25">
      <c r="A276" s="43"/>
      <c r="B276" s="37">
        <v>275</v>
      </c>
      <c r="C276" s="56" t="s">
        <v>493</v>
      </c>
      <c r="D276" s="56" t="s">
        <v>828</v>
      </c>
      <c r="E276" s="167" t="s">
        <v>13</v>
      </c>
      <c r="F276" s="21" t="s">
        <v>1335</v>
      </c>
      <c r="G276" s="56" t="s">
        <v>116</v>
      </c>
      <c r="K276" s="133" t="str">
        <f t="shared" si="4"/>
        <v>Olivia Tomlinson</v>
      </c>
      <c r="L276" s="223"/>
      <c r="M276" s="42"/>
    </row>
    <row r="277" spans="1:13" x14ac:dyDescent="0.25">
      <c r="A277" s="43"/>
      <c r="B277" s="37">
        <v>276</v>
      </c>
      <c r="C277" s="56" t="s">
        <v>1014</v>
      </c>
      <c r="D277" s="56" t="s">
        <v>925</v>
      </c>
      <c r="E277" s="167" t="s">
        <v>13</v>
      </c>
      <c r="F277" s="21" t="s">
        <v>1335</v>
      </c>
      <c r="G277" s="56" t="s">
        <v>116</v>
      </c>
      <c r="K277" s="133" t="str">
        <f t="shared" si="4"/>
        <v>Eve Robinson</v>
      </c>
      <c r="L277" s="223"/>
      <c r="M277" s="42"/>
    </row>
    <row r="278" spans="1:13" x14ac:dyDescent="0.25">
      <c r="A278" s="43"/>
      <c r="B278" s="37">
        <v>277</v>
      </c>
      <c r="C278" s="56" t="s">
        <v>1015</v>
      </c>
      <c r="D278" s="56" t="s">
        <v>672</v>
      </c>
      <c r="E278" s="167" t="s">
        <v>13</v>
      </c>
      <c r="F278" s="21" t="s">
        <v>1335</v>
      </c>
      <c r="G278" s="56" t="s">
        <v>116</v>
      </c>
      <c r="K278" s="133" t="str">
        <f t="shared" si="4"/>
        <v>Amber Beaumont</v>
      </c>
      <c r="L278" s="223"/>
      <c r="M278" s="42"/>
    </row>
    <row r="279" spans="1:13" x14ac:dyDescent="0.25">
      <c r="A279" s="43"/>
      <c r="B279" s="37">
        <v>278</v>
      </c>
      <c r="C279" s="56" t="s">
        <v>416</v>
      </c>
      <c r="D279" s="56" t="s">
        <v>267</v>
      </c>
      <c r="E279" s="184" t="s">
        <v>16</v>
      </c>
      <c r="F279" s="21" t="s">
        <v>1335</v>
      </c>
      <c r="G279" s="25" t="s">
        <v>98</v>
      </c>
      <c r="K279" s="133" t="str">
        <f t="shared" si="4"/>
        <v>Cole Mcandrew</v>
      </c>
      <c r="L279" s="223"/>
      <c r="M279" s="42"/>
    </row>
    <row r="280" spans="1:13" x14ac:dyDescent="0.25">
      <c r="A280" s="43"/>
      <c r="B280" s="37">
        <v>279</v>
      </c>
      <c r="C280" s="56" t="s">
        <v>364</v>
      </c>
      <c r="D280" s="56" t="s">
        <v>265</v>
      </c>
      <c r="E280" s="184" t="s">
        <v>16</v>
      </c>
      <c r="F280" s="21" t="s">
        <v>1335</v>
      </c>
      <c r="G280" s="25" t="s">
        <v>98</v>
      </c>
      <c r="K280" s="133" t="str">
        <f t="shared" si="4"/>
        <v>Oliver Bostwick</v>
      </c>
      <c r="L280" s="223"/>
      <c r="M280" s="42"/>
    </row>
    <row r="281" spans="1:13" x14ac:dyDescent="0.25">
      <c r="A281" s="43"/>
      <c r="B281" s="37">
        <v>280</v>
      </c>
      <c r="C281" s="56" t="s">
        <v>442</v>
      </c>
      <c r="D281" s="56" t="s">
        <v>353</v>
      </c>
      <c r="E281" s="167" t="s">
        <v>13</v>
      </c>
      <c r="F281" s="21" t="s">
        <v>1335</v>
      </c>
      <c r="G281" s="25" t="s">
        <v>116</v>
      </c>
      <c r="K281" s="133" t="str">
        <f t="shared" si="4"/>
        <v>Francesca Heaton</v>
      </c>
      <c r="L281" s="223"/>
      <c r="M281" s="42"/>
    </row>
    <row r="282" spans="1:13" x14ac:dyDescent="0.25">
      <c r="A282" s="43"/>
      <c r="B282" s="37">
        <v>281</v>
      </c>
      <c r="C282" s="56" t="s">
        <v>1016</v>
      </c>
      <c r="D282" s="56" t="s">
        <v>523</v>
      </c>
      <c r="E282" s="184" t="s">
        <v>16</v>
      </c>
      <c r="F282" s="21" t="s">
        <v>1335</v>
      </c>
      <c r="G282" s="25" t="s">
        <v>98</v>
      </c>
      <c r="K282" s="133" t="str">
        <f t="shared" si="4"/>
        <v>Declan Walton</v>
      </c>
      <c r="L282" s="223"/>
      <c r="M282" s="42"/>
    </row>
    <row r="283" spans="1:13" x14ac:dyDescent="0.25">
      <c r="A283" s="43"/>
      <c r="B283" s="37">
        <v>282</v>
      </c>
      <c r="C283" s="56" t="s">
        <v>1017</v>
      </c>
      <c r="D283" s="56" t="s">
        <v>273</v>
      </c>
      <c r="E283" s="184" t="s">
        <v>16</v>
      </c>
      <c r="F283" s="21" t="s">
        <v>1335</v>
      </c>
      <c r="G283" s="25" t="s">
        <v>98</v>
      </c>
      <c r="K283" s="133" t="str">
        <f t="shared" si="4"/>
        <v>Rohan Hayward</v>
      </c>
      <c r="L283" s="223"/>
      <c r="M283" s="42"/>
    </row>
    <row r="284" spans="1:13" x14ac:dyDescent="0.25">
      <c r="A284" s="43"/>
      <c r="B284" s="37">
        <v>283</v>
      </c>
      <c r="C284" s="56" t="s">
        <v>368</v>
      </c>
      <c r="D284" s="56" t="s">
        <v>161</v>
      </c>
      <c r="E284" s="184" t="s">
        <v>16</v>
      </c>
      <c r="F284" s="21" t="s">
        <v>1335</v>
      </c>
      <c r="G284" s="25" t="s">
        <v>98</v>
      </c>
      <c r="K284" s="133" t="str">
        <f t="shared" si="4"/>
        <v>Lewis Wright</v>
      </c>
      <c r="L284" s="223"/>
      <c r="M284" s="42"/>
    </row>
    <row r="285" spans="1:13" x14ac:dyDescent="0.25">
      <c r="A285" s="43"/>
      <c r="B285" s="37">
        <v>284</v>
      </c>
      <c r="C285" s="56" t="s">
        <v>500</v>
      </c>
      <c r="D285" s="56" t="s">
        <v>203</v>
      </c>
      <c r="E285" s="184" t="s">
        <v>16</v>
      </c>
      <c r="F285" s="21" t="s">
        <v>1335</v>
      </c>
      <c r="G285" s="25" t="s">
        <v>98</v>
      </c>
      <c r="K285" s="133" t="str">
        <f t="shared" si="4"/>
        <v>Ben Shackleton</v>
      </c>
      <c r="L285" s="223"/>
      <c r="M285" s="42"/>
    </row>
    <row r="286" spans="1:13" x14ac:dyDescent="0.25">
      <c r="A286" s="43"/>
      <c r="B286" s="37">
        <v>285</v>
      </c>
      <c r="C286" s="56" t="s">
        <v>325</v>
      </c>
      <c r="D286" s="56" t="s">
        <v>1018</v>
      </c>
      <c r="E286" s="167" t="s">
        <v>13</v>
      </c>
      <c r="F286" s="21" t="s">
        <v>1335</v>
      </c>
      <c r="G286" s="25" t="s">
        <v>116</v>
      </c>
      <c r="K286" s="133" t="str">
        <f t="shared" si="4"/>
        <v>Alice Roe</v>
      </c>
      <c r="L286" s="223"/>
      <c r="M286" s="42"/>
    </row>
    <row r="287" spans="1:13" x14ac:dyDescent="0.25">
      <c r="A287" s="43"/>
      <c r="B287" s="37">
        <v>286</v>
      </c>
      <c r="C287" s="56" t="s">
        <v>364</v>
      </c>
      <c r="D287" s="56" t="s">
        <v>1019</v>
      </c>
      <c r="E287" s="184" t="s">
        <v>16</v>
      </c>
      <c r="F287" s="21" t="s">
        <v>1335</v>
      </c>
      <c r="G287" s="25" t="s">
        <v>98</v>
      </c>
      <c r="K287" s="133" t="str">
        <f t="shared" si="4"/>
        <v>Oliver Coates</v>
      </c>
      <c r="L287" s="223"/>
      <c r="M287" s="42"/>
    </row>
    <row r="288" spans="1:13" x14ac:dyDescent="0.25">
      <c r="A288" s="43"/>
      <c r="B288" s="37">
        <v>287</v>
      </c>
      <c r="C288" s="56" t="s">
        <v>493</v>
      </c>
      <c r="D288" s="56" t="s">
        <v>251</v>
      </c>
      <c r="E288" s="167" t="s">
        <v>13</v>
      </c>
      <c r="F288" s="21" t="s">
        <v>1335</v>
      </c>
      <c r="G288" s="25" t="s">
        <v>116</v>
      </c>
      <c r="K288" s="133" t="str">
        <f t="shared" si="4"/>
        <v>Olivia Thomas-Wise</v>
      </c>
      <c r="L288" s="223"/>
      <c r="M288" s="42"/>
    </row>
    <row r="289" spans="1:13" x14ac:dyDescent="0.25">
      <c r="A289" s="43"/>
      <c r="B289" s="37">
        <v>288</v>
      </c>
      <c r="C289" s="56" t="s">
        <v>1020</v>
      </c>
      <c r="D289" s="56" t="s">
        <v>1021</v>
      </c>
      <c r="E289" s="184" t="s">
        <v>16</v>
      </c>
      <c r="F289" s="21" t="s">
        <v>1335</v>
      </c>
      <c r="G289" s="25" t="s">
        <v>98</v>
      </c>
      <c r="K289" s="133" t="str">
        <f t="shared" si="4"/>
        <v>William Thomas Elliot Fothergill</v>
      </c>
      <c r="L289" s="223"/>
      <c r="M289" s="42"/>
    </row>
    <row r="290" spans="1:13" x14ac:dyDescent="0.25">
      <c r="A290" s="43"/>
      <c r="B290" s="37">
        <v>289</v>
      </c>
      <c r="C290" s="56" t="s">
        <v>166</v>
      </c>
      <c r="D290" s="56" t="s">
        <v>275</v>
      </c>
      <c r="E290" s="184" t="s">
        <v>16</v>
      </c>
      <c r="F290" s="21" t="s">
        <v>1335</v>
      </c>
      <c r="G290" s="25" t="s">
        <v>98</v>
      </c>
      <c r="K290" s="133" t="str">
        <f t="shared" si="4"/>
        <v>Alfie Law</v>
      </c>
      <c r="L290" s="223"/>
      <c r="M290" s="42"/>
    </row>
    <row r="291" spans="1:13" x14ac:dyDescent="0.25">
      <c r="A291" s="43"/>
      <c r="B291" s="37">
        <v>290</v>
      </c>
      <c r="C291" s="56" t="s">
        <v>143</v>
      </c>
      <c r="D291" s="56" t="s">
        <v>1022</v>
      </c>
      <c r="E291" s="167" t="s">
        <v>13</v>
      </c>
      <c r="F291" s="21" t="s">
        <v>1335</v>
      </c>
      <c r="G291" s="25" t="s">
        <v>116</v>
      </c>
      <c r="K291" s="133" t="str">
        <f t="shared" si="4"/>
        <v>Tilly Simms</v>
      </c>
      <c r="L291" s="223"/>
      <c r="M291" s="42"/>
    </row>
    <row r="292" spans="1:13" x14ac:dyDescent="0.25">
      <c r="A292" s="43"/>
      <c r="B292" s="37">
        <v>291</v>
      </c>
      <c r="C292" s="25" t="s">
        <v>137</v>
      </c>
      <c r="D292" s="25" t="s">
        <v>1023</v>
      </c>
      <c r="E292" s="167" t="s">
        <v>13</v>
      </c>
      <c r="F292" s="21" t="s">
        <v>1335</v>
      </c>
      <c r="G292" s="25" t="s">
        <v>116</v>
      </c>
      <c r="K292" s="133" t="str">
        <f t="shared" si="4"/>
        <v>Isabelle Connelly</v>
      </c>
      <c r="L292" s="223"/>
      <c r="M292" s="42"/>
    </row>
    <row r="293" spans="1:13" x14ac:dyDescent="0.25">
      <c r="A293" s="43"/>
      <c r="B293" s="37">
        <v>292</v>
      </c>
      <c r="C293" s="25" t="s">
        <v>561</v>
      </c>
      <c r="D293" s="25" t="s">
        <v>871</v>
      </c>
      <c r="E293" s="184" t="s">
        <v>16</v>
      </c>
      <c r="F293" s="21" t="s">
        <v>1335</v>
      </c>
      <c r="G293" s="25" t="s">
        <v>98</v>
      </c>
      <c r="K293" s="133" t="str">
        <f t="shared" si="4"/>
        <v>Joseph Gallagher</v>
      </c>
      <c r="L293" s="223"/>
      <c r="M293" s="42"/>
    </row>
    <row r="294" spans="1:13" x14ac:dyDescent="0.25">
      <c r="A294" s="43"/>
      <c r="B294" s="37">
        <v>293</v>
      </c>
      <c r="C294" s="25" t="s">
        <v>405</v>
      </c>
      <c r="D294" s="25" t="s">
        <v>406</v>
      </c>
      <c r="E294" s="184" t="s">
        <v>16</v>
      </c>
      <c r="F294" s="21" t="s">
        <v>1335</v>
      </c>
      <c r="G294" s="25" t="s">
        <v>98</v>
      </c>
      <c r="K294" s="133" t="str">
        <f t="shared" si="4"/>
        <v>Regan Mawson</v>
      </c>
      <c r="L294" s="223"/>
      <c r="M294" s="42"/>
    </row>
    <row r="295" spans="1:13" x14ac:dyDescent="0.25">
      <c r="A295" s="43"/>
      <c r="B295" s="37">
        <v>294</v>
      </c>
      <c r="C295" s="25" t="s">
        <v>1024</v>
      </c>
      <c r="D295" s="25" t="s">
        <v>987</v>
      </c>
      <c r="E295" s="184" t="s">
        <v>16</v>
      </c>
      <c r="F295" s="21" t="s">
        <v>1335</v>
      </c>
      <c r="G295" s="25" t="s">
        <v>98</v>
      </c>
      <c r="K295" s="133" t="str">
        <f t="shared" si="4"/>
        <v>Toby Del-Grande</v>
      </c>
      <c r="L295" s="223"/>
      <c r="M295" s="42"/>
    </row>
    <row r="296" spans="1:13" x14ac:dyDescent="0.25">
      <c r="A296" s="43"/>
      <c r="B296" s="37">
        <v>295</v>
      </c>
      <c r="C296" s="25" t="s">
        <v>159</v>
      </c>
      <c r="D296" s="25" t="s">
        <v>262</v>
      </c>
      <c r="E296" s="184" t="s">
        <v>16</v>
      </c>
      <c r="F296" s="21" t="s">
        <v>1335</v>
      </c>
      <c r="G296" s="25" t="s">
        <v>98</v>
      </c>
      <c r="K296" s="133" t="str">
        <f t="shared" si="4"/>
        <v>Alexander Currie</v>
      </c>
      <c r="L296" s="223"/>
      <c r="M296" s="42"/>
    </row>
    <row r="297" spans="1:13" x14ac:dyDescent="0.25">
      <c r="A297" s="43"/>
      <c r="B297" s="37">
        <v>296</v>
      </c>
      <c r="C297" s="25" t="s">
        <v>1025</v>
      </c>
      <c r="D297" s="25" t="s">
        <v>275</v>
      </c>
      <c r="E297" s="184" t="s">
        <v>16</v>
      </c>
      <c r="F297" s="21" t="s">
        <v>1335</v>
      </c>
      <c r="G297" s="25" t="s">
        <v>98</v>
      </c>
      <c r="K297" s="133" t="str">
        <f t="shared" si="4"/>
        <v>Tommy Law</v>
      </c>
      <c r="L297" s="223"/>
      <c r="M297" s="42"/>
    </row>
    <row r="298" spans="1:13" x14ac:dyDescent="0.25">
      <c r="A298" s="43"/>
      <c r="B298" s="37">
        <v>297</v>
      </c>
      <c r="C298" s="25" t="s">
        <v>1026</v>
      </c>
      <c r="D298" s="25" t="s">
        <v>1027</v>
      </c>
      <c r="E298" s="184" t="s">
        <v>16</v>
      </c>
      <c r="F298" s="21" t="s">
        <v>1335</v>
      </c>
      <c r="G298" s="25" t="s">
        <v>98</v>
      </c>
      <c r="K298" s="133" t="str">
        <f t="shared" si="4"/>
        <v>Ryko Finnley Baldwyn</v>
      </c>
      <c r="L298" s="223"/>
      <c r="M298" s="42"/>
    </row>
    <row r="299" spans="1:13" x14ac:dyDescent="0.25">
      <c r="A299" s="43"/>
      <c r="B299" s="37">
        <v>298</v>
      </c>
      <c r="C299" s="25" t="s">
        <v>1028</v>
      </c>
      <c r="D299" s="25" t="s">
        <v>374</v>
      </c>
      <c r="E299" s="167" t="s">
        <v>13</v>
      </c>
      <c r="F299" s="21" t="s">
        <v>1335</v>
      </c>
      <c r="G299" s="25" t="s">
        <v>116</v>
      </c>
      <c r="K299" s="133" t="str">
        <f t="shared" si="4"/>
        <v>Jennifer Whitehead</v>
      </c>
      <c r="L299" s="223"/>
      <c r="M299" s="42"/>
    </row>
    <row r="300" spans="1:13" x14ac:dyDescent="0.25">
      <c r="A300" s="43"/>
      <c r="B300" s="37">
        <v>299</v>
      </c>
      <c r="C300" s="177" t="s">
        <v>168</v>
      </c>
      <c r="D300" s="177" t="s">
        <v>244</v>
      </c>
      <c r="E300" s="167" t="s">
        <v>13</v>
      </c>
      <c r="F300" s="21" t="s">
        <v>1335</v>
      </c>
      <c r="G300" s="25" t="s">
        <v>116</v>
      </c>
      <c r="K300" s="133" t="str">
        <f t="shared" si="4"/>
        <v>Ella Bickerdyke</v>
      </c>
      <c r="L300" s="223"/>
      <c r="M300" s="42"/>
    </row>
    <row r="301" spans="1:13" x14ac:dyDescent="0.25">
      <c r="A301" s="43"/>
      <c r="B301" s="37">
        <v>300</v>
      </c>
      <c r="C301" s="56" t="s">
        <v>1029</v>
      </c>
      <c r="D301" s="56" t="s">
        <v>256</v>
      </c>
      <c r="E301" s="167" t="s">
        <v>13</v>
      </c>
      <c r="F301" s="21" t="s">
        <v>1335</v>
      </c>
      <c r="G301" s="25" t="s">
        <v>116</v>
      </c>
      <c r="K301" s="133" t="str">
        <f t="shared" si="4"/>
        <v>Aoife Mctigue</v>
      </c>
      <c r="L301" s="223"/>
      <c r="M301" s="42"/>
    </row>
    <row r="302" spans="1:13" x14ac:dyDescent="0.25">
      <c r="A302" s="43"/>
      <c r="B302" s="37">
        <v>301</v>
      </c>
      <c r="C302" s="95" t="s">
        <v>435</v>
      </c>
      <c r="D302" s="96" t="s">
        <v>259</v>
      </c>
      <c r="E302" s="167" t="s">
        <v>13</v>
      </c>
      <c r="F302" s="21" t="s">
        <v>1335</v>
      </c>
      <c r="G302" s="25" t="s">
        <v>116</v>
      </c>
      <c r="K302" s="133" t="str">
        <f t="shared" si="4"/>
        <v>Holly Copley</v>
      </c>
      <c r="L302" s="223"/>
      <c r="M302" s="42"/>
    </row>
    <row r="303" spans="1:13" x14ac:dyDescent="0.25">
      <c r="A303" s="43"/>
      <c r="B303" s="37">
        <v>302</v>
      </c>
      <c r="C303" s="95" t="s">
        <v>702</v>
      </c>
      <c r="D303" s="96" t="s">
        <v>1030</v>
      </c>
      <c r="E303" s="184" t="s">
        <v>16</v>
      </c>
      <c r="F303" s="21" t="s">
        <v>1335</v>
      </c>
      <c r="G303" s="25" t="s">
        <v>98</v>
      </c>
      <c r="K303" s="133" t="str">
        <f t="shared" si="4"/>
        <v>Noah Buxton Brewer</v>
      </c>
      <c r="L303" s="223"/>
      <c r="M303" s="42"/>
    </row>
    <row r="304" spans="1:13" x14ac:dyDescent="0.25">
      <c r="A304" s="43"/>
      <c r="B304" s="37">
        <v>303</v>
      </c>
      <c r="C304" s="95" t="s">
        <v>1031</v>
      </c>
      <c r="D304" s="96" t="s">
        <v>1032</v>
      </c>
      <c r="E304" s="184" t="s">
        <v>16</v>
      </c>
      <c r="F304" s="21" t="s">
        <v>1335</v>
      </c>
      <c r="G304" s="25" t="s">
        <v>98</v>
      </c>
      <c r="K304" s="133" t="str">
        <f t="shared" si="4"/>
        <v>Baboucarr Jobe</v>
      </c>
      <c r="L304" s="223"/>
      <c r="M304" s="42"/>
    </row>
    <row r="305" spans="1:13" x14ac:dyDescent="0.25">
      <c r="A305" s="43"/>
      <c r="B305" s="37">
        <v>304</v>
      </c>
      <c r="C305" s="95" t="s">
        <v>1033</v>
      </c>
      <c r="D305" s="96" t="s">
        <v>1034</v>
      </c>
      <c r="E305" s="184" t="s">
        <v>16</v>
      </c>
      <c r="F305" s="21" t="s">
        <v>1335</v>
      </c>
      <c r="G305" s="25" t="s">
        <v>98</v>
      </c>
      <c r="K305" s="133" t="str">
        <f t="shared" si="4"/>
        <v>Oskar Scheffera</v>
      </c>
      <c r="L305" s="223"/>
      <c r="M305" s="42"/>
    </row>
    <row r="306" spans="1:13" x14ac:dyDescent="0.25">
      <c r="A306" s="43"/>
      <c r="B306" s="37">
        <v>305</v>
      </c>
      <c r="C306" s="95" t="s">
        <v>392</v>
      </c>
      <c r="D306" s="96" t="s">
        <v>254</v>
      </c>
      <c r="E306" s="210" t="s">
        <v>13</v>
      </c>
      <c r="F306" s="21" t="s">
        <v>1335</v>
      </c>
      <c r="G306" s="25" t="s">
        <v>116</v>
      </c>
      <c r="K306" s="133" t="str">
        <f t="shared" si="4"/>
        <v>Daisy Ibberson</v>
      </c>
      <c r="L306" s="223"/>
      <c r="M306" s="42"/>
    </row>
    <row r="307" spans="1:13" x14ac:dyDescent="0.25">
      <c r="A307" s="43"/>
      <c r="B307" s="37">
        <v>306</v>
      </c>
      <c r="C307" s="95" t="s">
        <v>325</v>
      </c>
      <c r="D307" s="96" t="s">
        <v>1035</v>
      </c>
      <c r="E307" s="167" t="s">
        <v>13</v>
      </c>
      <c r="F307" s="21" t="s">
        <v>1335</v>
      </c>
      <c r="G307" s="25" t="s">
        <v>116</v>
      </c>
      <c r="K307" s="133" t="str">
        <f t="shared" si="4"/>
        <v>Alice Robotham</v>
      </c>
      <c r="L307" s="223"/>
      <c r="M307" s="42"/>
    </row>
    <row r="308" spans="1:13" x14ac:dyDescent="0.25">
      <c r="A308" s="43"/>
      <c r="B308" s="37">
        <v>307</v>
      </c>
      <c r="C308" s="95" t="s">
        <v>524</v>
      </c>
      <c r="D308" s="96" t="s">
        <v>1036</v>
      </c>
      <c r="E308" s="184" t="s">
        <v>16</v>
      </c>
      <c r="F308" s="21" t="s">
        <v>1335</v>
      </c>
      <c r="G308" s="25" t="s">
        <v>98</v>
      </c>
      <c r="K308" s="133" t="str">
        <f t="shared" si="4"/>
        <v>Harry Pearcy</v>
      </c>
      <c r="L308" s="223"/>
      <c r="M308" s="42"/>
    </row>
    <row r="309" spans="1:13" x14ac:dyDescent="0.25">
      <c r="A309" s="43"/>
      <c r="B309" s="37">
        <v>308</v>
      </c>
      <c r="C309" s="95" t="s">
        <v>803</v>
      </c>
      <c r="D309" s="96" t="s">
        <v>258</v>
      </c>
      <c r="E309" s="167" t="s">
        <v>13</v>
      </c>
      <c r="F309" s="21" t="s">
        <v>1335</v>
      </c>
      <c r="G309" s="25" t="s">
        <v>116</v>
      </c>
      <c r="K309" s="133" t="str">
        <f t="shared" si="4"/>
        <v>Neve Wade</v>
      </c>
      <c r="L309" s="223"/>
      <c r="M309" s="42"/>
    </row>
    <row r="310" spans="1:13" x14ac:dyDescent="0.25">
      <c r="A310" s="43"/>
      <c r="B310" s="37">
        <v>309</v>
      </c>
      <c r="C310" s="95" t="s">
        <v>1037</v>
      </c>
      <c r="D310" s="96" t="s">
        <v>318</v>
      </c>
      <c r="E310" s="184" t="s">
        <v>16</v>
      </c>
      <c r="F310" s="21" t="s">
        <v>1335</v>
      </c>
      <c r="G310" s="25" t="s">
        <v>98</v>
      </c>
      <c r="K310" s="133" t="str">
        <f t="shared" si="4"/>
        <v>Eric Hughes</v>
      </c>
      <c r="L310" s="223"/>
      <c r="M310" s="42"/>
    </row>
    <row r="311" spans="1:13" x14ac:dyDescent="0.25">
      <c r="A311" s="43"/>
      <c r="B311" s="37">
        <v>310</v>
      </c>
      <c r="C311" s="95" t="s">
        <v>668</v>
      </c>
      <c r="D311" s="96" t="s">
        <v>1038</v>
      </c>
      <c r="E311" s="184" t="s">
        <v>16</v>
      </c>
      <c r="F311" s="21" t="s">
        <v>1335</v>
      </c>
      <c r="G311" s="25" t="s">
        <v>98</v>
      </c>
      <c r="K311" s="133" t="str">
        <f t="shared" si="4"/>
        <v>James Stead</v>
      </c>
      <c r="L311" s="223"/>
      <c r="M311" s="42"/>
    </row>
    <row r="312" spans="1:13" x14ac:dyDescent="0.25">
      <c r="A312" s="43"/>
      <c r="B312" s="37">
        <v>311</v>
      </c>
      <c r="C312" s="95" t="s">
        <v>337</v>
      </c>
      <c r="D312" s="96" t="s">
        <v>231</v>
      </c>
      <c r="E312" s="184" t="s">
        <v>16</v>
      </c>
      <c r="F312" s="21" t="s">
        <v>1335</v>
      </c>
      <c r="G312" s="25" t="s">
        <v>98</v>
      </c>
      <c r="K312" s="133" t="str">
        <f t="shared" si="4"/>
        <v>Daniel Akintolu</v>
      </c>
      <c r="L312" s="223"/>
      <c r="M312" s="42"/>
    </row>
    <row r="313" spans="1:13" x14ac:dyDescent="0.25">
      <c r="A313" s="43"/>
      <c r="B313" s="37">
        <v>312</v>
      </c>
      <c r="C313" s="95" t="s">
        <v>351</v>
      </c>
      <c r="D313" s="96" t="s">
        <v>1039</v>
      </c>
      <c r="E313" s="184" t="s">
        <v>16</v>
      </c>
      <c r="F313" s="21" t="s">
        <v>1335</v>
      </c>
      <c r="G313" s="25" t="s">
        <v>98</v>
      </c>
      <c r="K313" s="133" t="str">
        <f t="shared" si="4"/>
        <v>Henry West</v>
      </c>
      <c r="L313" s="223"/>
      <c r="M313" s="42"/>
    </row>
    <row r="314" spans="1:13" x14ac:dyDescent="0.25">
      <c r="A314" s="43"/>
      <c r="B314" s="37">
        <v>313</v>
      </c>
      <c r="C314" s="95" t="s">
        <v>668</v>
      </c>
      <c r="D314" s="96" t="s">
        <v>1040</v>
      </c>
      <c r="E314" s="184" t="s">
        <v>16</v>
      </c>
      <c r="F314" s="21" t="s">
        <v>1335</v>
      </c>
      <c r="G314" s="25" t="s">
        <v>98</v>
      </c>
      <c r="K314" s="133" t="str">
        <f t="shared" si="4"/>
        <v>James Timmins</v>
      </c>
      <c r="L314" s="223"/>
      <c r="M314" s="42"/>
    </row>
    <row r="315" spans="1:13" x14ac:dyDescent="0.25">
      <c r="A315" s="43"/>
      <c r="B315" s="37">
        <v>314</v>
      </c>
      <c r="C315" s="21" t="s">
        <v>1386</v>
      </c>
      <c r="D315" s="21" t="s">
        <v>248</v>
      </c>
      <c r="E315" s="21" t="s">
        <v>11</v>
      </c>
      <c r="F315" s="21" t="s">
        <v>1335</v>
      </c>
      <c r="G315" s="133" t="s">
        <v>116</v>
      </c>
      <c r="K315" s="133" t="str">
        <f t="shared" si="4"/>
        <v>Isobell Powell</v>
      </c>
      <c r="L315" s="223"/>
      <c r="M315" s="42"/>
    </row>
    <row r="316" spans="1:13" x14ac:dyDescent="0.25">
      <c r="A316" s="43"/>
      <c r="B316" s="37">
        <v>315</v>
      </c>
      <c r="C316" s="21" t="s">
        <v>1387</v>
      </c>
      <c r="D316" s="21" t="s">
        <v>1388</v>
      </c>
      <c r="E316" s="21" t="s">
        <v>12</v>
      </c>
      <c r="F316" s="21" t="s">
        <v>1335</v>
      </c>
      <c r="G316" s="133" t="s">
        <v>116</v>
      </c>
      <c r="K316" s="133" t="str">
        <f t="shared" si="4"/>
        <v>Sylvie Pell</v>
      </c>
      <c r="L316" s="223"/>
      <c r="M316" s="42"/>
    </row>
    <row r="317" spans="1:13" x14ac:dyDescent="0.25">
      <c r="A317" s="43"/>
      <c r="B317" s="37">
        <v>316</v>
      </c>
      <c r="C317" s="226" t="s">
        <v>872</v>
      </c>
      <c r="D317" s="226" t="s">
        <v>248</v>
      </c>
      <c r="E317" s="208" t="s">
        <v>13</v>
      </c>
      <c r="F317" s="21" t="s">
        <v>1335</v>
      </c>
      <c r="G317" s="183" t="s">
        <v>116</v>
      </c>
      <c r="K317" s="133" t="str">
        <f t="shared" si="4"/>
        <v>Millie Powell</v>
      </c>
      <c r="L317" s="223"/>
      <c r="M317" s="42"/>
    </row>
    <row r="318" spans="1:13" x14ac:dyDescent="0.25">
      <c r="A318" s="43"/>
      <c r="B318" s="37">
        <v>317</v>
      </c>
      <c r="C318" s="25" t="s">
        <v>835</v>
      </c>
      <c r="D318" s="25" t="s">
        <v>195</v>
      </c>
      <c r="E318" s="209" t="s">
        <v>16</v>
      </c>
      <c r="F318" s="21" t="s">
        <v>1335</v>
      </c>
      <c r="G318" s="183" t="s">
        <v>98</v>
      </c>
      <c r="K318" s="133" t="str">
        <f t="shared" si="4"/>
        <v>Thomas Nixon</v>
      </c>
      <c r="L318" s="223"/>
      <c r="M318" s="42"/>
    </row>
    <row r="319" spans="1:13" x14ac:dyDescent="0.25">
      <c r="A319" s="43"/>
      <c r="B319" s="37">
        <v>318</v>
      </c>
      <c r="C319" s="25" t="s">
        <v>364</v>
      </c>
      <c r="D319" s="25" t="s">
        <v>539</v>
      </c>
      <c r="E319" s="209" t="s">
        <v>14</v>
      </c>
      <c r="F319" s="21" t="s">
        <v>1335</v>
      </c>
      <c r="G319" s="183" t="s">
        <v>98</v>
      </c>
      <c r="K319" s="133" t="str">
        <f t="shared" si="4"/>
        <v>Oliver Chambers</v>
      </c>
      <c r="L319" s="223"/>
      <c r="M319" s="42"/>
    </row>
    <row r="320" spans="1:13" x14ac:dyDescent="0.25">
      <c r="A320" s="43"/>
      <c r="B320" s="37">
        <v>319</v>
      </c>
      <c r="C320" s="93"/>
      <c r="D320" s="94"/>
      <c r="E320" s="204"/>
      <c r="F320" s="25"/>
      <c r="G320" s="177"/>
      <c r="K320" s="133" t="str">
        <f t="shared" si="4"/>
        <v xml:space="preserve"> </v>
      </c>
      <c r="L320" s="223"/>
      <c r="M320" s="42"/>
    </row>
    <row r="321" spans="1:13" x14ac:dyDescent="0.25">
      <c r="A321" s="43"/>
      <c r="B321" s="37">
        <v>320</v>
      </c>
      <c r="C321" s="95"/>
      <c r="D321" s="96"/>
      <c r="E321" s="184"/>
      <c r="F321" s="25"/>
      <c r="G321" s="56"/>
      <c r="K321" s="133" t="str">
        <f t="shared" si="4"/>
        <v xml:space="preserve"> </v>
      </c>
      <c r="L321" s="223"/>
      <c r="M321" s="42"/>
    </row>
    <row r="322" spans="1:13" x14ac:dyDescent="0.25">
      <c r="A322" s="43"/>
      <c r="B322" s="37">
        <v>321</v>
      </c>
      <c r="C322" s="95"/>
      <c r="D322" s="96"/>
      <c r="E322" s="184"/>
      <c r="F322" s="25"/>
      <c r="G322" s="56"/>
      <c r="K322" s="133" t="str">
        <f t="shared" si="4"/>
        <v xml:space="preserve"> </v>
      </c>
      <c r="L322" s="223"/>
      <c r="M322" s="42"/>
    </row>
    <row r="323" spans="1:13" x14ac:dyDescent="0.25">
      <c r="A323" s="43"/>
      <c r="B323" s="37">
        <v>322</v>
      </c>
      <c r="C323" s="95"/>
      <c r="D323" s="96"/>
      <c r="E323" s="184"/>
      <c r="F323" s="25"/>
      <c r="G323" s="56"/>
      <c r="K323" s="133" t="str">
        <f t="shared" ref="K323:K386" si="5">PROPER(CONCATENATE(C323," ",D323))</f>
        <v xml:space="preserve"> </v>
      </c>
      <c r="L323" s="223"/>
      <c r="M323" s="42"/>
    </row>
    <row r="324" spans="1:13" x14ac:dyDescent="0.25">
      <c r="A324" s="43"/>
      <c r="B324" s="37">
        <v>323</v>
      </c>
      <c r="C324" s="95"/>
      <c r="D324" s="96"/>
      <c r="E324" s="184"/>
      <c r="F324" s="25"/>
      <c r="G324" s="56"/>
      <c r="K324" s="133" t="str">
        <f t="shared" si="5"/>
        <v xml:space="preserve"> </v>
      </c>
      <c r="L324" s="223"/>
      <c r="M324" s="42"/>
    </row>
    <row r="325" spans="1:13" x14ac:dyDescent="0.25">
      <c r="A325" s="43"/>
      <c r="B325" s="37">
        <v>324</v>
      </c>
      <c r="C325" s="95"/>
      <c r="D325" s="96"/>
      <c r="E325" s="184"/>
      <c r="F325" s="25"/>
      <c r="G325" s="56"/>
      <c r="K325" s="133" t="str">
        <f t="shared" si="5"/>
        <v xml:space="preserve"> </v>
      </c>
      <c r="L325" s="223"/>
      <c r="M325" s="42"/>
    </row>
    <row r="326" spans="1:13" x14ac:dyDescent="0.25">
      <c r="A326" s="43"/>
      <c r="B326" s="37">
        <v>325</v>
      </c>
      <c r="C326" s="95"/>
      <c r="D326" s="96"/>
      <c r="E326" s="210"/>
      <c r="F326" s="25"/>
      <c r="G326" s="56"/>
      <c r="K326" s="133" t="str">
        <f t="shared" si="5"/>
        <v xml:space="preserve"> </v>
      </c>
      <c r="L326" s="223"/>
      <c r="M326" s="42"/>
    </row>
    <row r="327" spans="1:13" x14ac:dyDescent="0.25">
      <c r="A327" s="43"/>
      <c r="B327" s="37">
        <v>326</v>
      </c>
      <c r="C327" s="95"/>
      <c r="D327" s="96"/>
      <c r="E327" s="210"/>
      <c r="F327" s="25"/>
      <c r="G327" s="56"/>
      <c r="K327" s="133" t="str">
        <f t="shared" si="5"/>
        <v xml:space="preserve"> </v>
      </c>
      <c r="L327" s="223"/>
      <c r="M327" s="42"/>
    </row>
    <row r="328" spans="1:13" x14ac:dyDescent="0.25">
      <c r="A328" s="43"/>
      <c r="B328" s="37">
        <v>327</v>
      </c>
      <c r="C328" s="95"/>
      <c r="D328" s="96"/>
      <c r="E328" s="210"/>
      <c r="F328" s="25"/>
      <c r="G328" s="56"/>
      <c r="K328" s="133" t="str">
        <f t="shared" si="5"/>
        <v xml:space="preserve"> </v>
      </c>
      <c r="L328" s="223"/>
      <c r="M328" s="42"/>
    </row>
    <row r="329" spans="1:13" x14ac:dyDescent="0.25">
      <c r="A329" s="43"/>
      <c r="B329" s="37">
        <v>328</v>
      </c>
      <c r="C329" s="95"/>
      <c r="D329" s="96"/>
      <c r="E329" s="210"/>
      <c r="F329" s="25"/>
      <c r="G329" s="56"/>
      <c r="K329" s="133" t="str">
        <f t="shared" si="5"/>
        <v xml:space="preserve"> </v>
      </c>
      <c r="L329" s="223"/>
      <c r="M329" s="42"/>
    </row>
    <row r="330" spans="1:13" x14ac:dyDescent="0.25">
      <c r="A330" s="43"/>
      <c r="B330" s="37">
        <v>329</v>
      </c>
      <c r="C330" s="95"/>
      <c r="D330" s="96"/>
      <c r="E330" s="210"/>
      <c r="F330" s="25"/>
      <c r="G330" s="56"/>
      <c r="K330" s="133" t="str">
        <f t="shared" si="5"/>
        <v xml:space="preserve"> </v>
      </c>
      <c r="L330" s="223"/>
      <c r="M330" s="42"/>
    </row>
    <row r="331" spans="1:13" x14ac:dyDescent="0.25">
      <c r="A331" s="43"/>
      <c r="B331" s="37">
        <v>330</v>
      </c>
      <c r="C331" s="95"/>
      <c r="D331" s="96"/>
      <c r="E331" s="210"/>
      <c r="F331" s="25"/>
      <c r="G331" s="56"/>
      <c r="K331" s="133" t="str">
        <f t="shared" si="5"/>
        <v xml:space="preserve"> </v>
      </c>
      <c r="L331" s="223"/>
      <c r="M331" s="42"/>
    </row>
    <row r="332" spans="1:13" x14ac:dyDescent="0.25">
      <c r="A332" s="43"/>
      <c r="B332" s="37">
        <v>331</v>
      </c>
      <c r="C332" s="95"/>
      <c r="D332" s="96"/>
      <c r="E332" s="210"/>
      <c r="F332" s="25"/>
      <c r="G332" s="56"/>
      <c r="K332" s="133" t="str">
        <f t="shared" si="5"/>
        <v xml:space="preserve"> </v>
      </c>
      <c r="L332" s="223"/>
      <c r="M332" s="42"/>
    </row>
    <row r="333" spans="1:13" x14ac:dyDescent="0.25">
      <c r="A333" s="43"/>
      <c r="B333" s="37">
        <v>332</v>
      </c>
      <c r="C333" s="95"/>
      <c r="D333" s="96"/>
      <c r="E333" s="210"/>
      <c r="F333" s="25"/>
      <c r="G333" s="56"/>
      <c r="K333" s="133" t="str">
        <f t="shared" si="5"/>
        <v xml:space="preserve"> </v>
      </c>
      <c r="L333" s="223"/>
      <c r="M333" s="42"/>
    </row>
    <row r="334" spans="1:13" x14ac:dyDescent="0.25">
      <c r="A334" s="43"/>
      <c r="B334" s="37">
        <v>333</v>
      </c>
      <c r="C334" s="95"/>
      <c r="D334" s="96"/>
      <c r="E334" s="184"/>
      <c r="F334" s="25"/>
      <c r="G334" s="56"/>
      <c r="K334" s="133" t="str">
        <f t="shared" si="5"/>
        <v xml:space="preserve"> </v>
      </c>
      <c r="L334" s="223"/>
      <c r="M334" s="42"/>
    </row>
    <row r="335" spans="1:13" x14ac:dyDescent="0.25">
      <c r="A335" s="43"/>
      <c r="B335" s="37">
        <v>334</v>
      </c>
      <c r="C335" s="95"/>
      <c r="D335" s="96"/>
      <c r="E335" s="184"/>
      <c r="F335" s="25"/>
      <c r="G335" s="56"/>
      <c r="K335" s="133" t="str">
        <f t="shared" si="5"/>
        <v xml:space="preserve"> </v>
      </c>
      <c r="L335" s="223"/>
      <c r="M335" s="42"/>
    </row>
    <row r="336" spans="1:13" x14ac:dyDescent="0.25">
      <c r="B336" s="37">
        <v>335</v>
      </c>
      <c r="C336" s="95"/>
      <c r="D336" s="96"/>
      <c r="E336" s="184"/>
      <c r="F336" s="25"/>
      <c r="G336" s="56"/>
      <c r="K336" s="133" t="str">
        <f t="shared" si="5"/>
        <v xml:space="preserve"> </v>
      </c>
      <c r="L336" s="223"/>
      <c r="M336" s="42"/>
    </row>
    <row r="337" spans="2:13" x14ac:dyDescent="0.25">
      <c r="B337" s="37">
        <v>336</v>
      </c>
      <c r="C337" s="95"/>
      <c r="D337" s="96"/>
      <c r="E337" s="184"/>
      <c r="F337" s="25"/>
      <c r="G337" s="56"/>
      <c r="K337" s="133" t="str">
        <f t="shared" si="5"/>
        <v xml:space="preserve"> </v>
      </c>
      <c r="L337" s="223"/>
      <c r="M337" s="42"/>
    </row>
    <row r="338" spans="2:13" x14ac:dyDescent="0.25">
      <c r="B338" s="37">
        <v>337</v>
      </c>
      <c r="C338" s="95"/>
      <c r="D338" s="96"/>
      <c r="E338" s="184"/>
      <c r="F338" s="25"/>
      <c r="G338" s="56"/>
      <c r="K338" s="133" t="str">
        <f t="shared" si="5"/>
        <v xml:space="preserve"> </v>
      </c>
      <c r="L338" s="223"/>
      <c r="M338" s="42"/>
    </row>
    <row r="339" spans="2:13" x14ac:dyDescent="0.25">
      <c r="B339" s="37">
        <v>338</v>
      </c>
      <c r="C339" s="95"/>
      <c r="D339" s="96"/>
      <c r="E339" s="184"/>
      <c r="F339" s="25"/>
      <c r="G339" s="56"/>
      <c r="K339" s="133" t="str">
        <f t="shared" si="5"/>
        <v xml:space="preserve"> </v>
      </c>
      <c r="L339" s="223"/>
      <c r="M339" s="42"/>
    </row>
    <row r="340" spans="2:13" x14ac:dyDescent="0.25">
      <c r="B340" s="37">
        <v>339</v>
      </c>
      <c r="C340" s="95"/>
      <c r="D340" s="96"/>
      <c r="E340" s="184"/>
      <c r="F340" s="25"/>
      <c r="G340" s="56"/>
      <c r="K340" s="133" t="str">
        <f t="shared" si="5"/>
        <v xml:space="preserve"> </v>
      </c>
      <c r="L340" s="223"/>
      <c r="M340" s="42"/>
    </row>
    <row r="341" spans="2:13" x14ac:dyDescent="0.25">
      <c r="B341" s="37">
        <v>340</v>
      </c>
      <c r="C341" s="95"/>
      <c r="D341" s="96"/>
      <c r="E341" s="184"/>
      <c r="F341" s="25"/>
      <c r="G341" s="56"/>
      <c r="K341" s="133" t="str">
        <f t="shared" si="5"/>
        <v xml:space="preserve"> </v>
      </c>
      <c r="L341" s="223"/>
      <c r="M341" s="42"/>
    </row>
    <row r="342" spans="2:13" x14ac:dyDescent="0.25">
      <c r="B342" s="37">
        <v>341</v>
      </c>
      <c r="C342" s="25"/>
      <c r="D342" s="25"/>
      <c r="E342" s="209"/>
      <c r="F342" s="64"/>
      <c r="G342" s="183"/>
      <c r="K342" s="133" t="str">
        <f t="shared" si="5"/>
        <v xml:space="preserve"> </v>
      </c>
      <c r="L342" s="223"/>
      <c r="M342" s="42"/>
    </row>
    <row r="343" spans="2:13" x14ac:dyDescent="0.25">
      <c r="B343" s="37">
        <v>342</v>
      </c>
      <c r="C343" s="25"/>
      <c r="D343" s="25"/>
      <c r="E343" s="209"/>
      <c r="F343" s="64"/>
      <c r="G343" s="183"/>
      <c r="K343" s="133" t="str">
        <f t="shared" si="5"/>
        <v xml:space="preserve"> </v>
      </c>
      <c r="L343" s="223"/>
      <c r="M343" s="42"/>
    </row>
    <row r="344" spans="2:13" x14ac:dyDescent="0.25">
      <c r="B344" s="37">
        <v>343</v>
      </c>
      <c r="C344" s="25"/>
      <c r="D344" s="25"/>
      <c r="E344" s="209"/>
      <c r="F344" s="64"/>
      <c r="G344" s="183"/>
      <c r="K344" s="133" t="str">
        <f t="shared" si="5"/>
        <v xml:space="preserve"> </v>
      </c>
      <c r="L344" s="223"/>
      <c r="M344" s="42"/>
    </row>
    <row r="345" spans="2:13" x14ac:dyDescent="0.25">
      <c r="B345" s="37">
        <v>344</v>
      </c>
      <c r="C345" s="25"/>
      <c r="D345" s="25"/>
      <c r="E345" s="209"/>
      <c r="F345" s="64"/>
      <c r="G345" s="183"/>
      <c r="K345" s="133" t="str">
        <f t="shared" si="5"/>
        <v xml:space="preserve"> </v>
      </c>
      <c r="L345" s="223"/>
      <c r="M345" s="42"/>
    </row>
    <row r="346" spans="2:13" x14ac:dyDescent="0.25">
      <c r="B346" s="37">
        <v>345</v>
      </c>
      <c r="C346" s="25"/>
      <c r="D346" s="25"/>
      <c r="E346" s="209"/>
      <c r="F346" s="64"/>
      <c r="G346" s="183"/>
      <c r="K346" s="133" t="str">
        <f t="shared" si="5"/>
        <v xml:space="preserve"> </v>
      </c>
      <c r="L346" s="223"/>
      <c r="M346" s="42"/>
    </row>
    <row r="347" spans="2:13" x14ac:dyDescent="0.25">
      <c r="B347" s="37">
        <v>346</v>
      </c>
      <c r="C347" s="25"/>
      <c r="D347" s="25"/>
      <c r="E347" s="209"/>
      <c r="F347" s="64"/>
      <c r="G347" s="183"/>
      <c r="K347" s="133" t="str">
        <f t="shared" si="5"/>
        <v xml:space="preserve"> </v>
      </c>
      <c r="L347" s="223"/>
      <c r="M347" s="42"/>
    </row>
    <row r="348" spans="2:13" x14ac:dyDescent="0.25">
      <c r="B348" s="37">
        <v>347</v>
      </c>
      <c r="C348" s="25"/>
      <c r="D348" s="25"/>
      <c r="E348" s="209"/>
      <c r="F348" s="64"/>
      <c r="G348" s="183"/>
      <c r="K348" s="133" t="str">
        <f t="shared" si="5"/>
        <v xml:space="preserve"> </v>
      </c>
      <c r="L348" s="223"/>
      <c r="M348" s="42"/>
    </row>
    <row r="349" spans="2:13" x14ac:dyDescent="0.25">
      <c r="B349" s="37">
        <v>348</v>
      </c>
      <c r="C349" s="25"/>
      <c r="D349" s="25"/>
      <c r="E349" s="209"/>
      <c r="F349" s="64"/>
      <c r="G349" s="183"/>
      <c r="K349" s="133" t="str">
        <f t="shared" si="5"/>
        <v xml:space="preserve"> </v>
      </c>
      <c r="L349" s="223"/>
      <c r="M349" s="42"/>
    </row>
    <row r="350" spans="2:13" x14ac:dyDescent="0.25">
      <c r="B350" s="37">
        <v>349</v>
      </c>
      <c r="C350" s="25"/>
      <c r="D350" s="25"/>
      <c r="E350" s="209"/>
      <c r="F350" s="64"/>
      <c r="G350" s="183"/>
      <c r="K350" s="133" t="str">
        <f t="shared" si="5"/>
        <v xml:space="preserve"> </v>
      </c>
      <c r="L350" s="223"/>
      <c r="M350" s="42"/>
    </row>
    <row r="351" spans="2:13" x14ac:dyDescent="0.25">
      <c r="B351" s="37">
        <v>350</v>
      </c>
      <c r="C351" s="98"/>
      <c r="D351" s="98"/>
      <c r="E351" s="184"/>
      <c r="F351" s="25"/>
      <c r="G351" s="99"/>
      <c r="K351" s="133" t="str">
        <f t="shared" si="5"/>
        <v xml:space="preserve"> </v>
      </c>
      <c r="L351" s="223"/>
      <c r="M351" s="42"/>
    </row>
    <row r="352" spans="2:13" x14ac:dyDescent="0.25">
      <c r="B352" s="37">
        <v>351</v>
      </c>
      <c r="C352" s="98"/>
      <c r="D352" s="98"/>
      <c r="E352" s="184"/>
      <c r="F352" s="25"/>
      <c r="G352" s="99"/>
      <c r="K352" s="133" t="str">
        <f t="shared" si="5"/>
        <v xml:space="preserve"> </v>
      </c>
      <c r="L352" s="223"/>
      <c r="M352" s="42"/>
    </row>
    <row r="353" spans="2:13" x14ac:dyDescent="0.25">
      <c r="B353" s="37">
        <v>352</v>
      </c>
      <c r="C353" s="98"/>
      <c r="D353" s="98"/>
      <c r="E353" s="184"/>
      <c r="F353" s="25"/>
      <c r="G353" s="99"/>
      <c r="K353" s="133" t="str">
        <f t="shared" si="5"/>
        <v xml:space="preserve"> </v>
      </c>
      <c r="L353" s="223"/>
      <c r="M353" s="42"/>
    </row>
    <row r="354" spans="2:13" x14ac:dyDescent="0.25">
      <c r="B354" s="37">
        <v>353</v>
      </c>
      <c r="C354" s="98"/>
      <c r="D354" s="98"/>
      <c r="E354" s="184"/>
      <c r="F354" s="25"/>
      <c r="G354" s="99"/>
      <c r="K354" s="133" t="str">
        <f t="shared" si="5"/>
        <v xml:space="preserve"> </v>
      </c>
      <c r="L354" s="223"/>
      <c r="M354" s="42"/>
    </row>
    <row r="355" spans="2:13" x14ac:dyDescent="0.25">
      <c r="B355" s="37">
        <v>354</v>
      </c>
      <c r="C355" s="98"/>
      <c r="D355" s="98"/>
      <c r="E355" s="184"/>
      <c r="F355" s="25"/>
      <c r="G355" s="99"/>
      <c r="K355" s="133" t="str">
        <f t="shared" si="5"/>
        <v xml:space="preserve"> </v>
      </c>
      <c r="L355" s="223"/>
      <c r="M355" s="42"/>
    </row>
    <row r="356" spans="2:13" x14ac:dyDescent="0.25">
      <c r="B356" s="37">
        <v>355</v>
      </c>
      <c r="C356" s="98"/>
      <c r="D356" s="98"/>
      <c r="E356" s="184"/>
      <c r="F356" s="25"/>
      <c r="G356" s="99"/>
      <c r="K356" s="133" t="str">
        <f t="shared" si="5"/>
        <v xml:space="preserve"> </v>
      </c>
      <c r="L356" s="223"/>
      <c r="M356" s="42"/>
    </row>
    <row r="357" spans="2:13" x14ac:dyDescent="0.25">
      <c r="B357" s="37">
        <v>356</v>
      </c>
      <c r="C357" s="98"/>
      <c r="D357" s="98"/>
      <c r="E357" s="184"/>
      <c r="F357" s="25"/>
      <c r="G357" s="99"/>
      <c r="K357" s="133" t="str">
        <f t="shared" si="5"/>
        <v xml:space="preserve"> </v>
      </c>
      <c r="L357" s="223"/>
      <c r="M357" s="42"/>
    </row>
    <row r="358" spans="2:13" x14ac:dyDescent="0.25">
      <c r="B358" s="37">
        <v>357</v>
      </c>
      <c r="C358" s="98"/>
      <c r="D358" s="98"/>
      <c r="E358" s="167"/>
      <c r="F358" s="25"/>
      <c r="G358" s="99"/>
      <c r="K358" s="133" t="str">
        <f t="shared" si="5"/>
        <v xml:space="preserve"> </v>
      </c>
      <c r="L358" s="223"/>
      <c r="M358" s="42"/>
    </row>
    <row r="359" spans="2:13" x14ac:dyDescent="0.25">
      <c r="B359" s="37">
        <v>358</v>
      </c>
      <c r="C359" s="98"/>
      <c r="D359" s="98"/>
      <c r="E359" s="167"/>
      <c r="F359" s="25"/>
      <c r="G359" s="99"/>
      <c r="K359" s="133" t="str">
        <f t="shared" si="5"/>
        <v xml:space="preserve"> </v>
      </c>
      <c r="L359" s="223"/>
      <c r="M359" s="42"/>
    </row>
    <row r="360" spans="2:13" x14ac:dyDescent="0.25">
      <c r="B360" s="37">
        <v>359</v>
      </c>
      <c r="C360" s="98"/>
      <c r="D360" s="98"/>
      <c r="E360" s="167"/>
      <c r="F360" s="25"/>
      <c r="G360" s="99"/>
      <c r="K360" s="133" t="str">
        <f t="shared" si="5"/>
        <v xml:space="preserve"> </v>
      </c>
      <c r="L360" s="223"/>
      <c r="M360" s="42"/>
    </row>
    <row r="361" spans="2:13" x14ac:dyDescent="0.25">
      <c r="B361" s="37">
        <v>360</v>
      </c>
      <c r="C361" s="98"/>
      <c r="D361" s="98"/>
      <c r="E361" s="167"/>
      <c r="F361" s="25"/>
      <c r="G361" s="99"/>
      <c r="K361" s="133" t="str">
        <f t="shared" si="5"/>
        <v xml:space="preserve"> </v>
      </c>
      <c r="L361" s="223"/>
      <c r="M361" s="42"/>
    </row>
    <row r="362" spans="2:13" x14ac:dyDescent="0.25">
      <c r="B362" s="37">
        <v>361</v>
      </c>
      <c r="C362" s="98"/>
      <c r="D362" s="98"/>
      <c r="E362" s="167"/>
      <c r="F362" s="25"/>
      <c r="G362" s="99"/>
      <c r="K362" s="133" t="str">
        <f t="shared" si="5"/>
        <v xml:space="preserve"> </v>
      </c>
      <c r="L362" s="223"/>
      <c r="M362" s="42"/>
    </row>
    <row r="363" spans="2:13" x14ac:dyDescent="0.25">
      <c r="B363" s="37">
        <v>362</v>
      </c>
      <c r="C363" s="98"/>
      <c r="D363" s="98"/>
      <c r="E363" s="167"/>
      <c r="F363" s="25"/>
      <c r="G363" s="99"/>
      <c r="K363" s="133" t="str">
        <f t="shared" si="5"/>
        <v xml:space="preserve"> </v>
      </c>
      <c r="L363" s="223"/>
      <c r="M363" s="42"/>
    </row>
    <row r="364" spans="2:13" x14ac:dyDescent="0.25">
      <c r="B364" s="37">
        <v>363</v>
      </c>
      <c r="C364" s="98"/>
      <c r="D364" s="98"/>
      <c r="E364" s="167"/>
      <c r="F364" s="25"/>
      <c r="G364" s="99"/>
      <c r="K364" s="133" t="str">
        <f t="shared" si="5"/>
        <v xml:space="preserve"> </v>
      </c>
      <c r="L364" s="223"/>
      <c r="M364" s="42"/>
    </row>
    <row r="365" spans="2:13" x14ac:dyDescent="0.25">
      <c r="B365" s="37">
        <v>364</v>
      </c>
      <c r="C365" s="98"/>
      <c r="D365" s="98"/>
      <c r="E365" s="167"/>
      <c r="F365" s="25"/>
      <c r="G365" s="99"/>
      <c r="K365" s="133" t="str">
        <f t="shared" si="5"/>
        <v xml:space="preserve"> </v>
      </c>
      <c r="L365" s="223"/>
      <c r="M365" s="42"/>
    </row>
    <row r="366" spans="2:13" x14ac:dyDescent="0.25">
      <c r="B366" s="37">
        <v>365</v>
      </c>
      <c r="C366" s="98"/>
      <c r="D366" s="98"/>
      <c r="E366" s="167"/>
      <c r="F366" s="25"/>
      <c r="G366" s="99"/>
      <c r="K366" s="133" t="str">
        <f t="shared" si="5"/>
        <v xml:space="preserve"> </v>
      </c>
      <c r="L366" s="223"/>
      <c r="M366" s="42"/>
    </row>
    <row r="367" spans="2:13" x14ac:dyDescent="0.25">
      <c r="B367" s="37">
        <v>366</v>
      </c>
      <c r="C367" s="98"/>
      <c r="D367" s="98"/>
      <c r="E367" s="167"/>
      <c r="F367" s="25"/>
      <c r="G367" s="99"/>
      <c r="K367" s="133" t="str">
        <f t="shared" si="5"/>
        <v xml:space="preserve"> </v>
      </c>
      <c r="L367" s="223"/>
      <c r="M367" s="42"/>
    </row>
    <row r="368" spans="2:13" x14ac:dyDescent="0.25">
      <c r="B368" s="37">
        <v>367</v>
      </c>
      <c r="C368" s="98"/>
      <c r="D368" s="98"/>
      <c r="E368" s="167"/>
      <c r="F368" s="25"/>
      <c r="G368" s="99"/>
      <c r="K368" s="133" t="str">
        <f t="shared" si="5"/>
        <v xml:space="preserve"> </v>
      </c>
      <c r="L368" s="223"/>
      <c r="M368" s="42"/>
    </row>
    <row r="369" spans="2:13" x14ac:dyDescent="0.25">
      <c r="B369" s="37">
        <v>368</v>
      </c>
      <c r="C369" s="98"/>
      <c r="D369" s="98"/>
      <c r="E369" s="167"/>
      <c r="F369" s="25"/>
      <c r="G369" s="99"/>
      <c r="K369" s="133" t="str">
        <f t="shared" si="5"/>
        <v xml:space="preserve"> </v>
      </c>
      <c r="L369" s="223"/>
      <c r="M369" s="42"/>
    </row>
    <row r="370" spans="2:13" x14ac:dyDescent="0.25">
      <c r="B370" s="37">
        <v>369</v>
      </c>
      <c r="C370" s="98"/>
      <c r="D370" s="98"/>
      <c r="E370" s="167"/>
      <c r="F370" s="25"/>
      <c r="G370" s="99"/>
      <c r="K370" s="133" t="str">
        <f t="shared" si="5"/>
        <v xml:space="preserve"> </v>
      </c>
      <c r="L370" s="223"/>
      <c r="M370" s="42"/>
    </row>
    <row r="371" spans="2:13" x14ac:dyDescent="0.25">
      <c r="B371" s="37">
        <v>370</v>
      </c>
      <c r="C371" s="98"/>
      <c r="D371" s="98"/>
      <c r="E371" s="167"/>
      <c r="F371" s="25"/>
      <c r="G371" s="99"/>
      <c r="K371" s="133" t="str">
        <f t="shared" si="5"/>
        <v xml:space="preserve"> </v>
      </c>
      <c r="L371" s="223"/>
      <c r="M371" s="42"/>
    </row>
    <row r="372" spans="2:13" x14ac:dyDescent="0.25">
      <c r="B372" s="37">
        <v>371</v>
      </c>
      <c r="C372" s="98"/>
      <c r="D372" s="98"/>
      <c r="E372" s="167"/>
      <c r="F372" s="25"/>
      <c r="G372" s="99"/>
      <c r="K372" s="133" t="str">
        <f t="shared" si="5"/>
        <v xml:space="preserve"> </v>
      </c>
      <c r="L372" s="223"/>
      <c r="M372" s="42"/>
    </row>
    <row r="373" spans="2:13" x14ac:dyDescent="0.25">
      <c r="B373" s="37">
        <v>372</v>
      </c>
      <c r="C373" s="98"/>
      <c r="D373" s="98"/>
      <c r="E373" s="167"/>
      <c r="F373" s="25"/>
      <c r="G373" s="99"/>
      <c r="K373" s="133" t="str">
        <f t="shared" si="5"/>
        <v xml:space="preserve"> </v>
      </c>
      <c r="L373" s="223"/>
      <c r="M373" s="42"/>
    </row>
    <row r="374" spans="2:13" x14ac:dyDescent="0.25">
      <c r="B374" s="37">
        <v>373</v>
      </c>
      <c r="C374" s="98"/>
      <c r="D374" s="98"/>
      <c r="E374" s="167"/>
      <c r="F374" s="25"/>
      <c r="G374" s="99"/>
      <c r="K374" s="133" t="str">
        <f t="shared" si="5"/>
        <v xml:space="preserve"> </v>
      </c>
      <c r="L374" s="223"/>
      <c r="M374" s="42"/>
    </row>
    <row r="375" spans="2:13" x14ac:dyDescent="0.25">
      <c r="B375" s="37">
        <v>374</v>
      </c>
      <c r="C375" s="98"/>
      <c r="D375" s="98"/>
      <c r="E375" s="167"/>
      <c r="F375" s="25"/>
      <c r="G375" s="99"/>
      <c r="K375" s="133" t="str">
        <f t="shared" si="5"/>
        <v xml:space="preserve"> </v>
      </c>
      <c r="L375" s="223"/>
      <c r="M375" s="42"/>
    </row>
    <row r="376" spans="2:13" x14ac:dyDescent="0.25">
      <c r="B376" s="37">
        <v>375</v>
      </c>
      <c r="C376" s="98"/>
      <c r="D376" s="98"/>
      <c r="E376" s="167"/>
      <c r="F376" s="25"/>
      <c r="G376" s="99"/>
      <c r="K376" s="133" t="str">
        <f t="shared" si="5"/>
        <v xml:space="preserve"> </v>
      </c>
      <c r="L376" s="223"/>
      <c r="M376" s="42"/>
    </row>
    <row r="377" spans="2:13" x14ac:dyDescent="0.25">
      <c r="B377" s="37">
        <v>376</v>
      </c>
      <c r="C377" s="98"/>
      <c r="D377" s="98"/>
      <c r="E377" s="167"/>
      <c r="F377" s="25"/>
      <c r="G377" s="99"/>
      <c r="K377" s="133" t="str">
        <f t="shared" si="5"/>
        <v xml:space="preserve"> </v>
      </c>
      <c r="L377" s="223"/>
      <c r="M377" s="42"/>
    </row>
    <row r="378" spans="2:13" x14ac:dyDescent="0.25">
      <c r="B378" s="37">
        <v>377</v>
      </c>
      <c r="C378" s="98"/>
      <c r="D378" s="98"/>
      <c r="E378" s="167"/>
      <c r="F378" s="25"/>
      <c r="G378" s="99"/>
      <c r="K378" s="133" t="str">
        <f t="shared" si="5"/>
        <v xml:space="preserve"> </v>
      </c>
      <c r="L378" s="223"/>
      <c r="M378" s="42"/>
    </row>
    <row r="379" spans="2:13" x14ac:dyDescent="0.25">
      <c r="B379" s="37">
        <v>378</v>
      </c>
      <c r="C379" s="98"/>
      <c r="D379" s="98"/>
      <c r="E379" s="167"/>
      <c r="F379" s="25"/>
      <c r="G379" s="99"/>
      <c r="K379" s="133" t="str">
        <f t="shared" si="5"/>
        <v xml:space="preserve"> </v>
      </c>
      <c r="L379" s="223"/>
      <c r="M379" s="42"/>
    </row>
    <row r="380" spans="2:13" x14ac:dyDescent="0.25">
      <c r="B380" s="37">
        <v>379</v>
      </c>
      <c r="C380" s="98"/>
      <c r="D380" s="98"/>
      <c r="E380" s="167"/>
      <c r="F380" s="25"/>
      <c r="G380" s="99"/>
      <c r="K380" s="133" t="str">
        <f t="shared" si="5"/>
        <v xml:space="preserve"> </v>
      </c>
      <c r="L380" s="223"/>
      <c r="M380" s="42"/>
    </row>
    <row r="381" spans="2:13" x14ac:dyDescent="0.25">
      <c r="B381" s="37">
        <v>380</v>
      </c>
      <c r="C381" s="98"/>
      <c r="D381" s="98"/>
      <c r="E381" s="167"/>
      <c r="F381" s="25"/>
      <c r="G381" s="99"/>
      <c r="K381" s="133" t="str">
        <f t="shared" si="5"/>
        <v xml:space="preserve"> </v>
      </c>
      <c r="L381" s="223"/>
      <c r="M381" s="42"/>
    </row>
    <row r="382" spans="2:13" x14ac:dyDescent="0.25">
      <c r="B382" s="37">
        <v>381</v>
      </c>
      <c r="C382" s="98"/>
      <c r="D382" s="98"/>
      <c r="E382" s="167"/>
      <c r="F382" s="25"/>
      <c r="G382" s="99"/>
      <c r="K382" s="133" t="str">
        <f t="shared" si="5"/>
        <v xml:space="preserve"> </v>
      </c>
      <c r="L382" s="223"/>
      <c r="M382" s="42"/>
    </row>
    <row r="383" spans="2:13" x14ac:dyDescent="0.25">
      <c r="B383" s="37">
        <v>382</v>
      </c>
      <c r="C383" s="98"/>
      <c r="D383" s="98"/>
      <c r="E383" s="167"/>
      <c r="F383" s="25"/>
      <c r="G383" s="99"/>
      <c r="K383" s="133" t="str">
        <f t="shared" si="5"/>
        <v xml:space="preserve"> </v>
      </c>
      <c r="L383" s="223"/>
      <c r="M383" s="42"/>
    </row>
    <row r="384" spans="2:13" x14ac:dyDescent="0.25">
      <c r="B384" s="37">
        <v>383</v>
      </c>
      <c r="C384" s="98"/>
      <c r="D384" s="98"/>
      <c r="E384" s="167"/>
      <c r="F384" s="25"/>
      <c r="G384" s="99"/>
      <c r="K384" s="133" t="str">
        <f t="shared" si="5"/>
        <v xml:space="preserve"> </v>
      </c>
      <c r="L384" s="223"/>
      <c r="M384" s="42"/>
    </row>
    <row r="385" spans="1:13" x14ac:dyDescent="0.25">
      <c r="B385" s="37">
        <v>384</v>
      </c>
      <c r="C385" s="98"/>
      <c r="D385" s="98"/>
      <c r="E385" s="167"/>
      <c r="F385" s="25"/>
      <c r="G385" s="99"/>
      <c r="K385" s="133" t="str">
        <f t="shared" si="5"/>
        <v xml:space="preserve"> </v>
      </c>
      <c r="L385" s="223"/>
      <c r="M385" s="42"/>
    </row>
    <row r="386" spans="1:13" x14ac:dyDescent="0.25">
      <c r="B386" s="37">
        <v>385</v>
      </c>
      <c r="C386" s="98"/>
      <c r="D386" s="98"/>
      <c r="E386" s="167"/>
      <c r="F386" s="25"/>
      <c r="G386" s="99"/>
      <c r="K386" s="133" t="str">
        <f t="shared" si="5"/>
        <v xml:space="preserve"> </v>
      </c>
      <c r="L386" s="223"/>
      <c r="M386" s="42"/>
    </row>
    <row r="387" spans="1:13" x14ac:dyDescent="0.25">
      <c r="B387" s="37">
        <v>386</v>
      </c>
      <c r="C387" s="98"/>
      <c r="D387" s="98"/>
      <c r="E387" s="167"/>
      <c r="F387" s="25"/>
      <c r="G387" s="99"/>
      <c r="K387" s="133" t="str">
        <f t="shared" ref="K387:K450" si="6">PROPER(CONCATENATE(C387," ",D387))</f>
        <v xml:space="preserve"> </v>
      </c>
      <c r="L387" s="223"/>
      <c r="M387" s="42"/>
    </row>
    <row r="388" spans="1:13" x14ac:dyDescent="0.25">
      <c r="B388" s="37">
        <v>387</v>
      </c>
      <c r="C388" s="98"/>
      <c r="D388" s="98"/>
      <c r="E388" s="167"/>
      <c r="F388" s="25"/>
      <c r="G388" s="99"/>
      <c r="K388" s="133" t="str">
        <f t="shared" si="6"/>
        <v xml:space="preserve"> </v>
      </c>
      <c r="L388" s="223"/>
      <c r="M388" s="42"/>
    </row>
    <row r="389" spans="1:13" x14ac:dyDescent="0.25">
      <c r="B389" s="37">
        <v>388</v>
      </c>
      <c r="C389" s="98"/>
      <c r="D389" s="98"/>
      <c r="E389" s="167"/>
      <c r="F389" s="25"/>
      <c r="G389" s="99"/>
      <c r="K389" s="133" t="str">
        <f t="shared" si="6"/>
        <v xml:space="preserve"> </v>
      </c>
      <c r="L389" s="223"/>
      <c r="M389" s="42"/>
    </row>
    <row r="390" spans="1:13" x14ac:dyDescent="0.25">
      <c r="B390" s="37">
        <v>389</v>
      </c>
      <c r="C390" s="98"/>
      <c r="D390" s="98"/>
      <c r="E390" s="167"/>
      <c r="F390" s="25"/>
      <c r="G390" s="99"/>
      <c r="K390" s="133" t="str">
        <f t="shared" si="6"/>
        <v xml:space="preserve"> </v>
      </c>
      <c r="L390" s="223"/>
      <c r="M390" s="42"/>
    </row>
    <row r="391" spans="1:13" x14ac:dyDescent="0.25">
      <c r="B391" s="37">
        <v>390</v>
      </c>
      <c r="C391" s="98"/>
      <c r="D391" s="98"/>
      <c r="E391" s="167"/>
      <c r="F391" s="25"/>
      <c r="G391" s="99"/>
      <c r="K391" s="133" t="str">
        <f t="shared" si="6"/>
        <v xml:space="preserve"> </v>
      </c>
      <c r="L391" s="223"/>
      <c r="M391" s="42"/>
    </row>
    <row r="392" spans="1:13" x14ac:dyDescent="0.25">
      <c r="B392" s="37">
        <v>391</v>
      </c>
      <c r="C392" s="98"/>
      <c r="D392" s="98"/>
      <c r="E392" s="167"/>
      <c r="F392" s="25"/>
      <c r="G392" s="99"/>
      <c r="K392" s="133" t="str">
        <f t="shared" si="6"/>
        <v xml:space="preserve"> </v>
      </c>
      <c r="L392" s="223"/>
      <c r="M392" s="42"/>
    </row>
    <row r="393" spans="1:13" x14ac:dyDescent="0.25">
      <c r="B393" s="37">
        <v>392</v>
      </c>
      <c r="C393" s="98"/>
      <c r="D393" s="98"/>
      <c r="E393" s="167"/>
      <c r="F393" s="25"/>
      <c r="G393" s="99"/>
      <c r="K393" s="133" t="str">
        <f t="shared" si="6"/>
        <v xml:space="preserve"> </v>
      </c>
      <c r="L393" s="223"/>
      <c r="M393" s="42"/>
    </row>
    <row r="394" spans="1:13" x14ac:dyDescent="0.25">
      <c r="B394" s="37">
        <v>393</v>
      </c>
      <c r="C394" s="98"/>
      <c r="D394" s="98"/>
      <c r="E394" s="167"/>
      <c r="F394" s="25"/>
      <c r="G394" s="99"/>
      <c r="K394" s="133" t="str">
        <f t="shared" si="6"/>
        <v xml:space="preserve"> </v>
      </c>
      <c r="L394" s="223"/>
      <c r="M394" s="42"/>
    </row>
    <row r="395" spans="1:13" x14ac:dyDescent="0.25">
      <c r="B395" s="37">
        <v>394</v>
      </c>
      <c r="C395" s="98"/>
      <c r="D395" s="98"/>
      <c r="E395" s="167"/>
      <c r="F395" s="25"/>
      <c r="G395" s="99"/>
      <c r="K395" s="133" t="str">
        <f t="shared" si="6"/>
        <v xml:space="preserve"> </v>
      </c>
      <c r="L395" s="223"/>
      <c r="M395" s="42"/>
    </row>
    <row r="396" spans="1:13" x14ac:dyDescent="0.25">
      <c r="A396" s="36"/>
      <c r="B396" s="37">
        <v>395</v>
      </c>
      <c r="C396" s="98"/>
      <c r="D396" s="98"/>
      <c r="E396" s="167"/>
      <c r="F396" s="25"/>
      <c r="G396" s="99"/>
      <c r="K396" s="133" t="str">
        <f t="shared" si="6"/>
        <v xml:space="preserve"> </v>
      </c>
      <c r="L396" s="223"/>
      <c r="M396" s="42"/>
    </row>
    <row r="397" spans="1:13" x14ac:dyDescent="0.25">
      <c r="A397" s="36"/>
      <c r="B397" s="37">
        <v>396</v>
      </c>
      <c r="C397" s="98"/>
      <c r="D397" s="98"/>
      <c r="E397" s="167"/>
      <c r="F397" s="25"/>
      <c r="G397" s="99"/>
      <c r="K397" s="133" t="str">
        <f t="shared" si="6"/>
        <v xml:space="preserve"> </v>
      </c>
      <c r="L397" s="223"/>
      <c r="M397" s="42"/>
    </row>
    <row r="398" spans="1:13" x14ac:dyDescent="0.25">
      <c r="A398" s="36"/>
      <c r="B398" s="37">
        <v>397</v>
      </c>
      <c r="C398" s="98"/>
      <c r="D398" s="98"/>
      <c r="E398" s="167"/>
      <c r="F398" s="25"/>
      <c r="G398" s="99"/>
      <c r="K398" s="133" t="str">
        <f t="shared" si="6"/>
        <v xml:space="preserve"> </v>
      </c>
      <c r="L398" s="223"/>
      <c r="M398" s="42"/>
    </row>
    <row r="399" spans="1:13" x14ac:dyDescent="0.25">
      <c r="A399" s="36"/>
      <c r="B399" s="37">
        <v>398</v>
      </c>
      <c r="C399" s="98"/>
      <c r="D399" s="98"/>
      <c r="E399" s="167"/>
      <c r="F399" s="25"/>
      <c r="G399" s="99"/>
      <c r="K399" s="133" t="str">
        <f t="shared" si="6"/>
        <v xml:space="preserve"> </v>
      </c>
      <c r="L399" s="223"/>
      <c r="M399" s="42"/>
    </row>
    <row r="400" spans="1:13" x14ac:dyDescent="0.25">
      <c r="A400" s="36"/>
      <c r="B400" s="37">
        <v>399</v>
      </c>
      <c r="C400" s="98"/>
      <c r="D400" s="98"/>
      <c r="E400" s="167"/>
      <c r="F400" s="25"/>
      <c r="G400" s="99"/>
      <c r="K400" s="133" t="str">
        <f t="shared" si="6"/>
        <v xml:space="preserve"> </v>
      </c>
      <c r="L400" s="223"/>
      <c r="M400" s="42"/>
    </row>
    <row r="401" spans="1:13" x14ac:dyDescent="0.25">
      <c r="A401" s="36"/>
      <c r="B401" s="37">
        <v>400</v>
      </c>
      <c r="C401" s="185" t="s">
        <v>306</v>
      </c>
      <c r="D401" s="185" t="s">
        <v>307</v>
      </c>
      <c r="E401" s="201" t="s">
        <v>11</v>
      </c>
      <c r="F401" s="186" t="s">
        <v>1337</v>
      </c>
      <c r="G401" s="186" t="s">
        <v>116</v>
      </c>
      <c r="K401" s="133" t="str">
        <f t="shared" si="6"/>
        <v>Harriet Ayres</v>
      </c>
      <c r="L401" s="223"/>
      <c r="M401" s="42"/>
    </row>
    <row r="402" spans="1:13" x14ac:dyDescent="0.25">
      <c r="A402" s="36"/>
      <c r="B402" s="37">
        <v>401</v>
      </c>
      <c r="C402" s="185" t="s">
        <v>988</v>
      </c>
      <c r="D402" s="185" t="s">
        <v>1040</v>
      </c>
      <c r="E402" s="201" t="s">
        <v>11</v>
      </c>
      <c r="F402" s="186" t="s">
        <v>1337</v>
      </c>
      <c r="G402" s="186" t="s">
        <v>116</v>
      </c>
      <c r="K402" s="133" t="str">
        <f t="shared" si="6"/>
        <v>Gracie Timmins</v>
      </c>
      <c r="L402" s="223"/>
      <c r="M402" s="42"/>
    </row>
    <row r="403" spans="1:13" x14ac:dyDescent="0.25">
      <c r="A403" s="36"/>
      <c r="B403" s="37">
        <v>402</v>
      </c>
      <c r="C403" s="185" t="s">
        <v>168</v>
      </c>
      <c r="D403" s="185" t="s">
        <v>1041</v>
      </c>
      <c r="E403" s="201" t="s">
        <v>11</v>
      </c>
      <c r="F403" s="186" t="s">
        <v>1337</v>
      </c>
      <c r="G403" s="186" t="s">
        <v>116</v>
      </c>
      <c r="K403" s="133" t="str">
        <f t="shared" si="6"/>
        <v>Ella Corrion</v>
      </c>
      <c r="L403" s="24"/>
      <c r="M403" s="25"/>
    </row>
    <row r="404" spans="1:13" x14ac:dyDescent="0.25">
      <c r="A404" s="36"/>
      <c r="B404" s="37">
        <v>403</v>
      </c>
      <c r="C404" s="185" t="s">
        <v>702</v>
      </c>
      <c r="D404" s="185" t="s">
        <v>369</v>
      </c>
      <c r="E404" s="201" t="s">
        <v>14</v>
      </c>
      <c r="F404" s="186" t="s">
        <v>1337</v>
      </c>
      <c r="G404" s="186" t="s">
        <v>98</v>
      </c>
      <c r="K404" s="133" t="str">
        <f t="shared" si="6"/>
        <v>Noah Scholes</v>
      </c>
      <c r="L404" s="24"/>
      <c r="M404" s="25"/>
    </row>
    <row r="405" spans="1:13" x14ac:dyDescent="0.25">
      <c r="A405" s="36"/>
      <c r="B405" s="37">
        <v>404</v>
      </c>
      <c r="C405" s="185" t="s">
        <v>493</v>
      </c>
      <c r="D405" s="185" t="s">
        <v>1042</v>
      </c>
      <c r="E405" s="201" t="s">
        <v>11</v>
      </c>
      <c r="F405" s="186" t="s">
        <v>1337</v>
      </c>
      <c r="G405" s="186" t="s">
        <v>116</v>
      </c>
      <c r="K405" s="133" t="str">
        <f t="shared" si="6"/>
        <v>Olivia Miller</v>
      </c>
      <c r="L405" s="222"/>
      <c r="M405" s="38"/>
    </row>
    <row r="406" spans="1:13" x14ac:dyDescent="0.25">
      <c r="A406" s="36"/>
      <c r="B406" s="37">
        <v>405</v>
      </c>
      <c r="C406" s="185" t="s">
        <v>1043</v>
      </c>
      <c r="D406" s="185" t="s">
        <v>1044</v>
      </c>
      <c r="E406" s="201" t="s">
        <v>11</v>
      </c>
      <c r="F406" s="186" t="s">
        <v>1337</v>
      </c>
      <c r="G406" s="186" t="s">
        <v>116</v>
      </c>
      <c r="K406" s="133" t="str">
        <f t="shared" si="6"/>
        <v>Greta Nash</v>
      </c>
      <c r="L406" s="222"/>
      <c r="M406" s="38"/>
    </row>
    <row r="407" spans="1:13" x14ac:dyDescent="0.25">
      <c r="A407" s="36"/>
      <c r="B407" s="37">
        <v>406</v>
      </c>
      <c r="C407" s="185" t="s">
        <v>1045</v>
      </c>
      <c r="D407" s="185" t="s">
        <v>368</v>
      </c>
      <c r="E407" s="201" t="s">
        <v>11</v>
      </c>
      <c r="F407" s="186" t="s">
        <v>1337</v>
      </c>
      <c r="G407" s="186" t="s">
        <v>116</v>
      </c>
      <c r="K407" s="133" t="str">
        <f t="shared" si="6"/>
        <v>Amayah Lewis</v>
      </c>
      <c r="L407" s="222"/>
      <c r="M407" s="38"/>
    </row>
    <row r="408" spans="1:13" x14ac:dyDescent="0.25">
      <c r="A408" s="36"/>
      <c r="B408" s="37">
        <v>407</v>
      </c>
      <c r="C408" s="185" t="s">
        <v>1046</v>
      </c>
      <c r="D408" s="185" t="s">
        <v>1047</v>
      </c>
      <c r="E408" s="201" t="s">
        <v>15</v>
      </c>
      <c r="F408" s="186" t="s">
        <v>1337</v>
      </c>
      <c r="G408" s="186" t="s">
        <v>98</v>
      </c>
      <c r="K408" s="133" t="str">
        <f t="shared" si="6"/>
        <v>Andrei Chetty</v>
      </c>
      <c r="L408" s="222"/>
      <c r="M408" s="38"/>
    </row>
    <row r="409" spans="1:13" x14ac:dyDescent="0.25">
      <c r="A409" s="36"/>
      <c r="B409" s="37">
        <v>408</v>
      </c>
      <c r="C409" s="185" t="s">
        <v>606</v>
      </c>
      <c r="D409" s="185" t="s">
        <v>371</v>
      </c>
      <c r="E409" s="201" t="s">
        <v>15</v>
      </c>
      <c r="F409" s="186" t="s">
        <v>1337</v>
      </c>
      <c r="G409" s="186" t="s">
        <v>98</v>
      </c>
      <c r="K409" s="133" t="str">
        <f t="shared" si="6"/>
        <v>Will Varley</v>
      </c>
      <c r="L409" s="222"/>
      <c r="M409" s="38"/>
    </row>
    <row r="410" spans="1:13" x14ac:dyDescent="0.25">
      <c r="A410" s="36"/>
      <c r="B410" s="37">
        <v>409</v>
      </c>
      <c r="C410" s="185" t="s">
        <v>1048</v>
      </c>
      <c r="D410" s="185" t="s">
        <v>1049</v>
      </c>
      <c r="E410" s="201" t="s">
        <v>15</v>
      </c>
      <c r="F410" s="186" t="s">
        <v>1337</v>
      </c>
      <c r="G410" s="186" t="s">
        <v>98</v>
      </c>
      <c r="K410" s="133" t="str">
        <f t="shared" si="6"/>
        <v>Leon Craven</v>
      </c>
      <c r="L410" s="222"/>
      <c r="M410" s="38"/>
    </row>
    <row r="411" spans="1:13" x14ac:dyDescent="0.25">
      <c r="A411" s="36"/>
      <c r="B411" s="37">
        <v>410</v>
      </c>
      <c r="C411" s="185" t="s">
        <v>162</v>
      </c>
      <c r="D411" s="185" t="s">
        <v>369</v>
      </c>
      <c r="E411" s="201" t="s">
        <v>15</v>
      </c>
      <c r="F411" s="186" t="s">
        <v>1337</v>
      </c>
      <c r="G411" s="186" t="s">
        <v>98</v>
      </c>
      <c r="K411" s="133" t="str">
        <f t="shared" si="6"/>
        <v>George Scholes</v>
      </c>
      <c r="L411" s="222"/>
      <c r="M411" s="38"/>
    </row>
    <row r="412" spans="1:13" x14ac:dyDescent="0.25">
      <c r="A412" s="36"/>
      <c r="B412" s="37">
        <v>411</v>
      </c>
      <c r="C412" s="185" t="s">
        <v>621</v>
      </c>
      <c r="D412" s="185" t="s">
        <v>336</v>
      </c>
      <c r="E412" s="201" t="s">
        <v>15</v>
      </c>
      <c r="F412" s="186" t="s">
        <v>1337</v>
      </c>
      <c r="G412" s="186" t="s">
        <v>98</v>
      </c>
      <c r="K412" s="133" t="str">
        <f t="shared" si="6"/>
        <v>Euan Wood</v>
      </c>
      <c r="L412" s="222"/>
      <c r="M412" s="38"/>
    </row>
    <row r="413" spans="1:13" x14ac:dyDescent="0.25">
      <c r="A413" s="36"/>
      <c r="B413" s="37">
        <v>412</v>
      </c>
      <c r="C413" s="185" t="s">
        <v>1050</v>
      </c>
      <c r="D413" s="185" t="s">
        <v>1051</v>
      </c>
      <c r="E413" s="201" t="s">
        <v>15</v>
      </c>
      <c r="F413" s="186" t="s">
        <v>1337</v>
      </c>
      <c r="G413" s="186" t="s">
        <v>98</v>
      </c>
      <c r="K413" s="133" t="str">
        <f t="shared" si="6"/>
        <v>Kyron Randerson</v>
      </c>
      <c r="L413" s="24"/>
      <c r="M413" s="25"/>
    </row>
    <row r="414" spans="1:13" x14ac:dyDescent="0.25">
      <c r="A414" s="36"/>
      <c r="B414" s="37">
        <v>413</v>
      </c>
      <c r="C414" s="185" t="s">
        <v>777</v>
      </c>
      <c r="D414" s="185" t="s">
        <v>1052</v>
      </c>
      <c r="E414" s="201" t="s">
        <v>12</v>
      </c>
      <c r="F414" s="186" t="s">
        <v>1337</v>
      </c>
      <c r="G414" s="186" t="s">
        <v>116</v>
      </c>
      <c r="K414" s="133" t="str">
        <f t="shared" si="6"/>
        <v>Hannah Elechi</v>
      </c>
      <c r="L414" s="222"/>
      <c r="M414" s="38"/>
    </row>
    <row r="415" spans="1:13" x14ac:dyDescent="0.25">
      <c r="A415" s="36"/>
      <c r="B415" s="37">
        <v>414</v>
      </c>
      <c r="C415" s="185" t="s">
        <v>1053</v>
      </c>
      <c r="D415" s="185" t="s">
        <v>1054</v>
      </c>
      <c r="E415" s="201" t="s">
        <v>12</v>
      </c>
      <c r="F415" s="186" t="s">
        <v>1337</v>
      </c>
      <c r="G415" s="186" t="s">
        <v>116</v>
      </c>
      <c r="K415" s="133" t="str">
        <f t="shared" si="6"/>
        <v>Taiya Foster-Mcbride</v>
      </c>
      <c r="L415" s="222"/>
      <c r="M415" s="38"/>
    </row>
    <row r="416" spans="1:13" x14ac:dyDescent="0.25">
      <c r="A416" s="36"/>
      <c r="B416" s="37">
        <v>415</v>
      </c>
      <c r="C416" s="185" t="s">
        <v>1055</v>
      </c>
      <c r="D416" s="185" t="s">
        <v>1056</v>
      </c>
      <c r="E416" s="201" t="s">
        <v>12</v>
      </c>
      <c r="F416" s="186" t="s">
        <v>1337</v>
      </c>
      <c r="G416" s="186" t="s">
        <v>116</v>
      </c>
      <c r="K416" s="133" t="str">
        <f t="shared" si="6"/>
        <v>Kaiya Cato</v>
      </c>
      <c r="L416" s="222"/>
      <c r="M416" s="38"/>
    </row>
    <row r="417" spans="1:13" x14ac:dyDescent="0.25">
      <c r="A417" s="36"/>
      <c r="B417" s="37">
        <v>416</v>
      </c>
      <c r="C417" s="185" t="s">
        <v>343</v>
      </c>
      <c r="D417" s="185" t="s">
        <v>374</v>
      </c>
      <c r="E417" s="201" t="s">
        <v>16</v>
      </c>
      <c r="F417" s="186" t="s">
        <v>1337</v>
      </c>
      <c r="G417" s="186" t="s">
        <v>98</v>
      </c>
      <c r="K417" s="133" t="str">
        <f t="shared" si="6"/>
        <v>Alex Whitehead</v>
      </c>
      <c r="L417" s="222"/>
      <c r="M417" s="38"/>
    </row>
    <row r="418" spans="1:13" x14ac:dyDescent="0.25">
      <c r="A418" s="36"/>
      <c r="B418" s="37">
        <v>417</v>
      </c>
      <c r="C418" s="185" t="s">
        <v>325</v>
      </c>
      <c r="D418" s="185" t="s">
        <v>291</v>
      </c>
      <c r="E418" s="201" t="s">
        <v>13</v>
      </c>
      <c r="F418" s="186" t="s">
        <v>1337</v>
      </c>
      <c r="G418" s="186" t="s">
        <v>116</v>
      </c>
      <c r="K418" s="133" t="str">
        <f t="shared" si="6"/>
        <v>Alice Kaye</v>
      </c>
      <c r="L418" s="24"/>
      <c r="M418" s="25"/>
    </row>
    <row r="419" spans="1:13" x14ac:dyDescent="0.25">
      <c r="A419" s="36"/>
      <c r="B419" s="37">
        <v>418</v>
      </c>
      <c r="C419" s="185" t="s">
        <v>667</v>
      </c>
      <c r="D419" s="185" t="s">
        <v>336</v>
      </c>
      <c r="E419" s="201" t="s">
        <v>13</v>
      </c>
      <c r="F419" s="186" t="s">
        <v>1337</v>
      </c>
      <c r="G419" s="186" t="s">
        <v>116</v>
      </c>
      <c r="K419" s="133" t="str">
        <f t="shared" si="6"/>
        <v>Sophie Wood</v>
      </c>
      <c r="L419" s="223"/>
      <c r="M419" s="42"/>
    </row>
    <row r="420" spans="1:13" x14ac:dyDescent="0.25">
      <c r="A420" s="36"/>
      <c r="B420" s="37">
        <v>419</v>
      </c>
      <c r="C420" s="185" t="s">
        <v>313</v>
      </c>
      <c r="D420" s="185" t="s">
        <v>291</v>
      </c>
      <c r="E420" s="201" t="s">
        <v>13</v>
      </c>
      <c r="F420" s="186" t="s">
        <v>1337</v>
      </c>
      <c r="G420" s="186" t="s">
        <v>116</v>
      </c>
      <c r="K420" s="133" t="str">
        <f t="shared" si="6"/>
        <v>Lucy Kaye</v>
      </c>
      <c r="L420" s="223"/>
      <c r="M420" s="42"/>
    </row>
    <row r="421" spans="1:13" x14ac:dyDescent="0.25">
      <c r="A421" s="36"/>
      <c r="B421" s="37">
        <v>420</v>
      </c>
      <c r="C421" s="185" t="s">
        <v>339</v>
      </c>
      <c r="D421" s="185" t="s">
        <v>1057</v>
      </c>
      <c r="E421" s="201" t="s">
        <v>16</v>
      </c>
      <c r="F421" s="186" t="s">
        <v>1337</v>
      </c>
      <c r="G421" s="186" t="s">
        <v>98</v>
      </c>
      <c r="K421" s="133" t="str">
        <f t="shared" si="6"/>
        <v>Finlay Child</v>
      </c>
      <c r="L421" s="222"/>
      <c r="M421" s="38"/>
    </row>
    <row r="422" spans="1:13" x14ac:dyDescent="0.25">
      <c r="A422" s="36"/>
      <c r="B422" s="37">
        <v>421</v>
      </c>
      <c r="C422" s="185" t="s">
        <v>270</v>
      </c>
      <c r="D422" s="185" t="s">
        <v>338</v>
      </c>
      <c r="E422" s="201" t="s">
        <v>16</v>
      </c>
      <c r="F422" s="186" t="s">
        <v>1337</v>
      </c>
      <c r="G422" s="186" t="s">
        <v>98</v>
      </c>
      <c r="K422" s="133" t="str">
        <f t="shared" si="6"/>
        <v>Daniel  Atkins</v>
      </c>
      <c r="L422" s="223"/>
      <c r="M422" s="42"/>
    </row>
    <row r="423" spans="1:13" x14ac:dyDescent="0.25">
      <c r="A423" s="36"/>
      <c r="B423" s="37">
        <v>422</v>
      </c>
      <c r="C423" s="185" t="s">
        <v>1058</v>
      </c>
      <c r="D423" s="185" t="s">
        <v>336</v>
      </c>
      <c r="E423" s="201" t="s">
        <v>16</v>
      </c>
      <c r="F423" s="186" t="s">
        <v>1337</v>
      </c>
      <c r="G423" s="186" t="s">
        <v>98</v>
      </c>
      <c r="K423" s="133" t="str">
        <f t="shared" si="6"/>
        <v>James  Wood</v>
      </c>
      <c r="L423" s="24"/>
      <c r="M423" s="25"/>
    </row>
    <row r="424" spans="1:13" x14ac:dyDescent="0.25">
      <c r="A424" s="36"/>
      <c r="B424" s="37">
        <v>423</v>
      </c>
      <c r="C424" s="185" t="s">
        <v>176</v>
      </c>
      <c r="D424" s="185" t="s">
        <v>1059</v>
      </c>
      <c r="E424" s="201" t="s">
        <v>16</v>
      </c>
      <c r="F424" s="186" t="s">
        <v>1337</v>
      </c>
      <c r="G424" s="186" t="s">
        <v>98</v>
      </c>
      <c r="K424" s="133" t="str">
        <f t="shared" si="6"/>
        <v>Charlie Oldfield-Stylianov</v>
      </c>
      <c r="L424" s="223"/>
      <c r="M424" s="42"/>
    </row>
    <row r="425" spans="1:13" x14ac:dyDescent="0.25">
      <c r="A425" s="36"/>
      <c r="B425" s="37">
        <v>424</v>
      </c>
      <c r="C425" s="185" t="s">
        <v>549</v>
      </c>
      <c r="D425" s="185" t="s">
        <v>201</v>
      </c>
      <c r="E425" s="201" t="s">
        <v>12</v>
      </c>
      <c r="F425" s="186" t="s">
        <v>1337</v>
      </c>
      <c r="G425" s="186" t="s">
        <v>116</v>
      </c>
      <c r="K425" s="133" t="str">
        <f t="shared" si="6"/>
        <v>Sophia Johnson</v>
      </c>
      <c r="L425" s="24"/>
      <c r="M425" s="25"/>
    </row>
    <row r="426" spans="1:13" x14ac:dyDescent="0.25">
      <c r="A426" s="36"/>
      <c r="B426" s="37">
        <v>425</v>
      </c>
      <c r="C426" s="185" t="s">
        <v>1060</v>
      </c>
      <c r="D426" s="185" t="s">
        <v>1061</v>
      </c>
      <c r="E426" s="201" t="s">
        <v>12</v>
      </c>
      <c r="F426" s="186" t="s">
        <v>1337</v>
      </c>
      <c r="G426" s="186" t="s">
        <v>116</v>
      </c>
      <c r="K426" s="133" t="str">
        <f t="shared" si="6"/>
        <v>Ruby  Dack</v>
      </c>
      <c r="L426" s="222"/>
      <c r="M426" s="38"/>
    </row>
    <row r="427" spans="1:13" x14ac:dyDescent="0.25">
      <c r="A427" s="36"/>
      <c r="B427" s="37">
        <v>426</v>
      </c>
      <c r="C427" s="185" t="s">
        <v>1062</v>
      </c>
      <c r="D427" s="185" t="s">
        <v>1063</v>
      </c>
      <c r="E427" s="201" t="s">
        <v>13</v>
      </c>
      <c r="F427" s="186" t="s">
        <v>1337</v>
      </c>
      <c r="G427" s="186" t="s">
        <v>116</v>
      </c>
      <c r="K427" s="133" t="str">
        <f t="shared" si="6"/>
        <v xml:space="preserve">Natasha  Fawole </v>
      </c>
      <c r="L427" s="20"/>
      <c r="M427" s="21"/>
    </row>
    <row r="428" spans="1:13" x14ac:dyDescent="0.25">
      <c r="A428" s="36"/>
      <c r="B428" s="37">
        <v>427</v>
      </c>
      <c r="C428" s="185" t="s">
        <v>451</v>
      </c>
      <c r="D428" s="185" t="s">
        <v>1064</v>
      </c>
      <c r="E428" s="201" t="s">
        <v>13</v>
      </c>
      <c r="F428" s="186" t="s">
        <v>1337</v>
      </c>
      <c r="G428" s="186" t="s">
        <v>116</v>
      </c>
      <c r="K428" s="133" t="str">
        <f t="shared" si="6"/>
        <v>Madison David</v>
      </c>
      <c r="L428" s="223"/>
      <c r="M428" s="42"/>
    </row>
    <row r="429" spans="1:13" x14ac:dyDescent="0.25">
      <c r="A429" s="36"/>
      <c r="B429" s="37">
        <v>428</v>
      </c>
      <c r="C429" s="185" t="s">
        <v>1060</v>
      </c>
      <c r="D429" s="185" t="s">
        <v>1065</v>
      </c>
      <c r="E429" s="201" t="s">
        <v>13</v>
      </c>
      <c r="F429" s="186" t="s">
        <v>1337</v>
      </c>
      <c r="G429" s="186" t="s">
        <v>116</v>
      </c>
      <c r="K429" s="133" t="str">
        <f t="shared" si="6"/>
        <v>Ruby  Dearden</v>
      </c>
      <c r="L429" s="24"/>
      <c r="M429" s="25"/>
    </row>
    <row r="430" spans="1:13" x14ac:dyDescent="0.25">
      <c r="A430" s="36"/>
      <c r="B430" s="37">
        <v>429</v>
      </c>
      <c r="C430" s="185" t="s">
        <v>380</v>
      </c>
      <c r="D430" s="185" t="s">
        <v>1066</v>
      </c>
      <c r="E430" s="201" t="s">
        <v>12</v>
      </c>
      <c r="F430" s="186" t="s">
        <v>1337</v>
      </c>
      <c r="G430" s="186" t="s">
        <v>116</v>
      </c>
      <c r="K430" s="133" t="str">
        <f t="shared" si="6"/>
        <v>Amelia Baker</v>
      </c>
      <c r="L430" s="24"/>
      <c r="M430" s="25"/>
    </row>
    <row r="431" spans="1:13" x14ac:dyDescent="0.25">
      <c r="A431" s="36"/>
      <c r="B431" s="37">
        <v>430</v>
      </c>
      <c r="C431" s="21" t="s">
        <v>1067</v>
      </c>
      <c r="D431" s="21" t="s">
        <v>543</v>
      </c>
      <c r="E431" s="211" t="s">
        <v>13</v>
      </c>
      <c r="F431" s="186" t="s">
        <v>1337</v>
      </c>
      <c r="G431" s="26" t="s">
        <v>116</v>
      </c>
      <c r="K431" s="133" t="str">
        <f t="shared" si="6"/>
        <v>Mischa Booth</v>
      </c>
      <c r="L431" s="24"/>
      <c r="M431" s="25"/>
    </row>
    <row r="432" spans="1:13" x14ac:dyDescent="0.25">
      <c r="A432" s="36"/>
      <c r="B432" s="37">
        <v>431</v>
      </c>
      <c r="C432" s="185" t="s">
        <v>1068</v>
      </c>
      <c r="D432" s="185" t="s">
        <v>543</v>
      </c>
      <c r="E432" s="201" t="s">
        <v>13</v>
      </c>
      <c r="F432" s="186" t="s">
        <v>1337</v>
      </c>
      <c r="G432" s="186" t="s">
        <v>116</v>
      </c>
      <c r="K432" s="133" t="str">
        <f t="shared" si="6"/>
        <v>Shaela  Booth</v>
      </c>
      <c r="L432" s="20"/>
      <c r="M432" s="21"/>
    </row>
    <row r="433" spans="1:13" x14ac:dyDescent="0.25">
      <c r="A433" s="36"/>
      <c r="B433" s="37">
        <v>432</v>
      </c>
      <c r="C433" s="185" t="s">
        <v>392</v>
      </c>
      <c r="D433" s="185" t="s">
        <v>1069</v>
      </c>
      <c r="E433" s="201" t="s">
        <v>12</v>
      </c>
      <c r="F433" s="186" t="s">
        <v>1337</v>
      </c>
      <c r="G433" s="186" t="s">
        <v>116</v>
      </c>
      <c r="K433" s="133" t="str">
        <f t="shared" si="6"/>
        <v>Daisy Wingate</v>
      </c>
      <c r="L433" s="222"/>
      <c r="M433" s="38"/>
    </row>
    <row r="434" spans="1:13" x14ac:dyDescent="0.25">
      <c r="A434" s="36"/>
      <c r="B434" s="37">
        <v>433</v>
      </c>
      <c r="C434" s="95"/>
      <c r="D434" s="96"/>
      <c r="E434" s="204"/>
      <c r="F434" s="25"/>
      <c r="G434" s="56"/>
      <c r="K434" s="133" t="str">
        <f t="shared" si="6"/>
        <v xml:space="preserve"> </v>
      </c>
      <c r="L434" s="222"/>
      <c r="M434" s="38"/>
    </row>
    <row r="435" spans="1:13" x14ac:dyDescent="0.25">
      <c r="A435" s="36"/>
      <c r="B435" s="37">
        <v>434</v>
      </c>
      <c r="C435" s="95"/>
      <c r="D435" s="96"/>
      <c r="E435" s="204"/>
      <c r="F435" s="25"/>
      <c r="G435" s="56"/>
      <c r="K435" s="133" t="str">
        <f t="shared" si="6"/>
        <v xml:space="preserve"> </v>
      </c>
      <c r="L435" s="24"/>
      <c r="M435" s="25"/>
    </row>
    <row r="436" spans="1:13" x14ac:dyDescent="0.25">
      <c r="A436" s="36"/>
      <c r="B436" s="37">
        <v>435</v>
      </c>
      <c r="C436" s="95"/>
      <c r="D436" s="96"/>
      <c r="E436" s="184"/>
      <c r="F436" s="25"/>
      <c r="G436" s="56"/>
      <c r="K436" s="133" t="str">
        <f t="shared" si="6"/>
        <v xml:space="preserve"> </v>
      </c>
      <c r="L436" s="24"/>
      <c r="M436" s="25"/>
    </row>
    <row r="437" spans="1:13" x14ac:dyDescent="0.25">
      <c r="A437" s="36"/>
      <c r="B437" s="37">
        <v>436</v>
      </c>
      <c r="C437" s="95"/>
      <c r="D437" s="96"/>
      <c r="E437" s="184"/>
      <c r="F437" s="25"/>
      <c r="G437" s="56"/>
      <c r="K437" s="133" t="str">
        <f t="shared" si="6"/>
        <v xml:space="preserve"> </v>
      </c>
      <c r="L437" s="222"/>
      <c r="M437" s="38"/>
    </row>
    <row r="438" spans="1:13" x14ac:dyDescent="0.25">
      <c r="A438" s="36"/>
      <c r="B438" s="37">
        <v>437</v>
      </c>
      <c r="C438" s="95"/>
      <c r="D438" s="96"/>
      <c r="E438" s="184"/>
      <c r="F438" s="25"/>
      <c r="G438" s="56"/>
      <c r="K438" s="133" t="str">
        <f t="shared" si="6"/>
        <v xml:space="preserve"> </v>
      </c>
      <c r="L438" s="222"/>
      <c r="M438" s="38"/>
    </row>
    <row r="439" spans="1:13" x14ac:dyDescent="0.25">
      <c r="A439" s="36"/>
      <c r="B439" s="37">
        <v>438</v>
      </c>
      <c r="C439" s="95"/>
      <c r="D439" s="96"/>
      <c r="E439" s="184"/>
      <c r="F439" s="25"/>
      <c r="G439" s="56"/>
      <c r="K439" s="133" t="str">
        <f t="shared" si="6"/>
        <v xml:space="preserve"> </v>
      </c>
      <c r="L439" s="222"/>
      <c r="M439" s="38"/>
    </row>
    <row r="440" spans="1:13" x14ac:dyDescent="0.25">
      <c r="A440" s="36"/>
      <c r="B440" s="37">
        <v>439</v>
      </c>
      <c r="C440" s="95"/>
      <c r="D440" s="96"/>
      <c r="E440" s="184"/>
      <c r="F440" s="25"/>
      <c r="G440" s="56"/>
      <c r="K440" s="133" t="str">
        <f t="shared" si="6"/>
        <v xml:space="preserve"> </v>
      </c>
      <c r="L440" s="222"/>
      <c r="M440" s="38"/>
    </row>
    <row r="441" spans="1:13" x14ac:dyDescent="0.25">
      <c r="A441" s="36"/>
      <c r="B441" s="37">
        <v>440</v>
      </c>
      <c r="C441" s="69" t="s">
        <v>668</v>
      </c>
      <c r="D441" s="70" t="s">
        <v>1070</v>
      </c>
      <c r="E441" s="187" t="s">
        <v>14</v>
      </c>
      <c r="F441" s="59" t="s">
        <v>29</v>
      </c>
      <c r="G441" s="59" t="s">
        <v>98</v>
      </c>
      <c r="K441" s="133" t="str">
        <f t="shared" si="6"/>
        <v>James Denton</v>
      </c>
      <c r="L441" s="24"/>
      <c r="M441" s="25"/>
    </row>
    <row r="442" spans="1:13" x14ac:dyDescent="0.25">
      <c r="A442" s="36"/>
      <c r="B442" s="37">
        <v>441</v>
      </c>
      <c r="C442" s="69" t="s">
        <v>128</v>
      </c>
      <c r="D442" s="70" t="s">
        <v>961</v>
      </c>
      <c r="E442" s="187" t="s">
        <v>14</v>
      </c>
      <c r="F442" s="59" t="s">
        <v>29</v>
      </c>
      <c r="G442" s="59" t="s">
        <v>98</v>
      </c>
      <c r="K442" s="133" t="str">
        <f t="shared" si="6"/>
        <v>Max Ellis</v>
      </c>
      <c r="L442" s="222"/>
      <c r="M442" s="38"/>
    </row>
    <row r="443" spans="1:13" x14ac:dyDescent="0.25">
      <c r="A443" s="36"/>
      <c r="B443" s="37">
        <v>442</v>
      </c>
      <c r="C443" s="69" t="s">
        <v>1071</v>
      </c>
      <c r="D443" s="70" t="s">
        <v>434</v>
      </c>
      <c r="E443" s="187" t="s">
        <v>14</v>
      </c>
      <c r="F443" s="59" t="s">
        <v>29</v>
      </c>
      <c r="G443" s="59" t="s">
        <v>98</v>
      </c>
      <c r="K443" s="133" t="str">
        <f t="shared" si="6"/>
        <v>Owen Lilley</v>
      </c>
      <c r="L443" s="222"/>
      <c r="M443" s="38"/>
    </row>
    <row r="444" spans="1:13" x14ac:dyDescent="0.25">
      <c r="A444" s="36"/>
      <c r="B444" s="37">
        <v>443</v>
      </c>
      <c r="C444" s="69" t="s">
        <v>1072</v>
      </c>
      <c r="D444" s="70" t="s">
        <v>1073</v>
      </c>
      <c r="E444" s="187" t="s">
        <v>14</v>
      </c>
      <c r="F444" s="59" t="s">
        <v>29</v>
      </c>
      <c r="G444" s="59" t="s">
        <v>98</v>
      </c>
      <c r="K444" s="133" t="str">
        <f t="shared" si="6"/>
        <v>Julian Rutkowski</v>
      </c>
      <c r="L444" s="222"/>
      <c r="M444" s="38"/>
    </row>
    <row r="445" spans="1:13" x14ac:dyDescent="0.25">
      <c r="A445" s="36"/>
      <c r="B445" s="37">
        <v>444</v>
      </c>
      <c r="C445" s="69" t="s">
        <v>462</v>
      </c>
      <c r="D445" s="70" t="s">
        <v>463</v>
      </c>
      <c r="E445" s="187" t="s">
        <v>15</v>
      </c>
      <c r="F445" s="59" t="s">
        <v>29</v>
      </c>
      <c r="G445" s="59" t="s">
        <v>98</v>
      </c>
      <c r="K445" s="133" t="str">
        <f t="shared" si="6"/>
        <v>Rudy Burgoyne</v>
      </c>
      <c r="L445" s="222"/>
      <c r="M445" s="38"/>
    </row>
    <row r="446" spans="1:13" x14ac:dyDescent="0.25">
      <c r="A446" s="36"/>
      <c r="B446" s="37">
        <v>445</v>
      </c>
      <c r="C446" s="69" t="s">
        <v>372</v>
      </c>
      <c r="D446" s="70" t="s">
        <v>413</v>
      </c>
      <c r="E446" s="187" t="s">
        <v>15</v>
      </c>
      <c r="F446" s="59" t="s">
        <v>29</v>
      </c>
      <c r="G446" s="59" t="s">
        <v>98</v>
      </c>
      <c r="K446" s="133" t="str">
        <f t="shared" si="6"/>
        <v>Tom Shinkins</v>
      </c>
      <c r="L446" s="222"/>
      <c r="M446" s="38"/>
    </row>
    <row r="447" spans="1:13" x14ac:dyDescent="0.25">
      <c r="A447" s="36"/>
      <c r="B447" s="37">
        <v>446</v>
      </c>
      <c r="C447" s="69" t="s">
        <v>626</v>
      </c>
      <c r="D447" s="70" t="s">
        <v>1074</v>
      </c>
      <c r="E447" s="187" t="s">
        <v>15</v>
      </c>
      <c r="F447" s="59" t="s">
        <v>29</v>
      </c>
      <c r="G447" s="59" t="s">
        <v>98</v>
      </c>
      <c r="K447" s="133" t="str">
        <f t="shared" si="6"/>
        <v>Michael Stejskal</v>
      </c>
      <c r="L447" s="222"/>
      <c r="M447" s="38"/>
    </row>
    <row r="448" spans="1:13" x14ac:dyDescent="0.25">
      <c r="A448" s="36"/>
      <c r="B448" s="37">
        <v>447</v>
      </c>
      <c r="C448" s="69" t="s">
        <v>416</v>
      </c>
      <c r="D448" s="70" t="s">
        <v>417</v>
      </c>
      <c r="E448" s="187" t="s">
        <v>15</v>
      </c>
      <c r="F448" s="59" t="s">
        <v>29</v>
      </c>
      <c r="G448" s="59" t="s">
        <v>98</v>
      </c>
      <c r="K448" s="133" t="str">
        <f t="shared" si="6"/>
        <v>Cole Winter</v>
      </c>
      <c r="L448" s="222"/>
      <c r="M448" s="38"/>
    </row>
    <row r="449" spans="1:13" x14ac:dyDescent="0.25">
      <c r="A449" s="36"/>
      <c r="B449" s="37">
        <v>448</v>
      </c>
      <c r="C449" s="69" t="s">
        <v>418</v>
      </c>
      <c r="D449" s="70" t="s">
        <v>419</v>
      </c>
      <c r="E449" s="187" t="s">
        <v>16</v>
      </c>
      <c r="F449" s="59" t="s">
        <v>29</v>
      </c>
      <c r="G449" s="59" t="s">
        <v>98</v>
      </c>
      <c r="K449" s="133" t="str">
        <f t="shared" si="6"/>
        <v>Ryan Byrne</v>
      </c>
      <c r="L449" s="24"/>
      <c r="M449" s="25"/>
    </row>
    <row r="450" spans="1:13" x14ac:dyDescent="0.25">
      <c r="A450" s="36"/>
      <c r="B450" s="37">
        <v>449</v>
      </c>
      <c r="C450" s="69" t="s">
        <v>362</v>
      </c>
      <c r="D450" s="70" t="s">
        <v>344</v>
      </c>
      <c r="E450" s="187" t="s">
        <v>16</v>
      </c>
      <c r="F450" s="59" t="s">
        <v>29</v>
      </c>
      <c r="G450" s="59" t="s">
        <v>98</v>
      </c>
      <c r="K450" s="133" t="str">
        <f t="shared" si="6"/>
        <v>Harrison Carter</v>
      </c>
      <c r="L450" s="222"/>
      <c r="M450" s="38"/>
    </row>
    <row r="451" spans="1:13" x14ac:dyDescent="0.25">
      <c r="A451" s="36"/>
      <c r="B451" s="37">
        <v>450</v>
      </c>
      <c r="C451" s="69" t="s">
        <v>421</v>
      </c>
      <c r="D451" s="70" t="s">
        <v>422</v>
      </c>
      <c r="E451" s="187" t="s">
        <v>16</v>
      </c>
      <c r="F451" s="59" t="s">
        <v>29</v>
      </c>
      <c r="G451" s="59" t="s">
        <v>98</v>
      </c>
      <c r="K451" s="133" t="str">
        <f t="shared" ref="K451:K514" si="7">PROPER(CONCATENATE(C451," ",D451))</f>
        <v>Archie Fraser</v>
      </c>
      <c r="L451" s="222"/>
      <c r="M451" s="38"/>
    </row>
    <row r="452" spans="1:13" x14ac:dyDescent="0.25">
      <c r="A452" s="36"/>
      <c r="B452" s="37">
        <v>451</v>
      </c>
      <c r="C452" s="69" t="s">
        <v>137</v>
      </c>
      <c r="D452" s="70" t="s">
        <v>1075</v>
      </c>
      <c r="E452" s="187" t="s">
        <v>11</v>
      </c>
      <c r="F452" s="59" t="s">
        <v>29</v>
      </c>
      <c r="G452" s="59" t="s">
        <v>116</v>
      </c>
      <c r="K452" s="133" t="str">
        <f t="shared" si="7"/>
        <v>Isabelle Gittins</v>
      </c>
      <c r="L452" s="223"/>
      <c r="M452" s="42"/>
    </row>
    <row r="453" spans="1:13" x14ac:dyDescent="0.25">
      <c r="A453" s="36"/>
      <c r="B453" s="37">
        <v>452</v>
      </c>
      <c r="C453" s="69" t="s">
        <v>147</v>
      </c>
      <c r="D453" s="70" t="s">
        <v>1076</v>
      </c>
      <c r="E453" s="187" t="s">
        <v>11</v>
      </c>
      <c r="F453" s="59" t="s">
        <v>29</v>
      </c>
      <c r="G453" s="59" t="s">
        <v>116</v>
      </c>
      <c r="K453" s="133" t="str">
        <f t="shared" si="7"/>
        <v>Ruby Routledge</v>
      </c>
      <c r="L453" s="223"/>
      <c r="M453" s="42"/>
    </row>
    <row r="454" spans="1:13" x14ac:dyDescent="0.25">
      <c r="A454" s="36"/>
      <c r="B454" s="37">
        <v>453</v>
      </c>
      <c r="C454" s="69" t="s">
        <v>677</v>
      </c>
      <c r="D454" s="70" t="s">
        <v>1077</v>
      </c>
      <c r="E454" s="187" t="s">
        <v>11</v>
      </c>
      <c r="F454" s="59" t="s">
        <v>29</v>
      </c>
      <c r="G454" s="59" t="s">
        <v>116</v>
      </c>
      <c r="K454" s="133" t="str">
        <f t="shared" si="7"/>
        <v>Isabella Tordoff</v>
      </c>
      <c r="L454" s="223"/>
      <c r="M454" s="42"/>
    </row>
    <row r="455" spans="1:13" x14ac:dyDescent="0.25">
      <c r="A455" s="36"/>
      <c r="B455" s="37">
        <v>454</v>
      </c>
      <c r="C455" s="69" t="s">
        <v>628</v>
      </c>
      <c r="D455" s="70" t="s">
        <v>1057</v>
      </c>
      <c r="E455" s="187" t="s">
        <v>11</v>
      </c>
      <c r="F455" s="59" t="s">
        <v>29</v>
      </c>
      <c r="G455" s="59" t="s">
        <v>116</v>
      </c>
      <c r="K455" s="133" t="str">
        <f t="shared" si="7"/>
        <v>Freya Child</v>
      </c>
      <c r="L455" s="223"/>
      <c r="M455" s="42"/>
    </row>
    <row r="456" spans="1:13" x14ac:dyDescent="0.25">
      <c r="A456" s="36"/>
      <c r="B456" s="37">
        <v>455</v>
      </c>
      <c r="C456" s="69" t="s">
        <v>488</v>
      </c>
      <c r="D456" s="70" t="s">
        <v>1070</v>
      </c>
      <c r="E456" s="187" t="s">
        <v>12</v>
      </c>
      <c r="F456" s="59" t="s">
        <v>29</v>
      </c>
      <c r="G456" s="59" t="s">
        <v>116</v>
      </c>
      <c r="K456" s="133" t="str">
        <f t="shared" si="7"/>
        <v>Emma Denton</v>
      </c>
      <c r="L456" s="223"/>
      <c r="M456" s="42"/>
    </row>
    <row r="457" spans="1:13" x14ac:dyDescent="0.25">
      <c r="A457" s="36"/>
      <c r="B457" s="37">
        <v>456</v>
      </c>
      <c r="C457" s="69" t="s">
        <v>644</v>
      </c>
      <c r="D457" s="70" t="s">
        <v>1078</v>
      </c>
      <c r="E457" s="187" t="s">
        <v>12</v>
      </c>
      <c r="F457" s="59" t="s">
        <v>29</v>
      </c>
      <c r="G457" s="59" t="s">
        <v>116</v>
      </c>
      <c r="K457" s="133" t="str">
        <f t="shared" si="7"/>
        <v>Milly Force</v>
      </c>
      <c r="L457" s="223"/>
      <c r="M457" s="42"/>
    </row>
    <row r="458" spans="1:13" x14ac:dyDescent="0.25">
      <c r="A458" s="36"/>
      <c r="B458" s="37">
        <v>457</v>
      </c>
      <c r="C458" s="69" t="s">
        <v>394</v>
      </c>
      <c r="D458" s="70" t="s">
        <v>422</v>
      </c>
      <c r="E458" s="187" t="s">
        <v>12</v>
      </c>
      <c r="F458" s="59" t="s">
        <v>29</v>
      </c>
      <c r="G458" s="59" t="s">
        <v>116</v>
      </c>
      <c r="K458" s="133" t="str">
        <f t="shared" si="7"/>
        <v>Niamh Fraser</v>
      </c>
      <c r="L458" s="223"/>
      <c r="M458" s="42"/>
    </row>
    <row r="459" spans="1:13" x14ac:dyDescent="0.25">
      <c r="A459" s="36"/>
      <c r="B459" s="37">
        <v>458</v>
      </c>
      <c r="C459" s="69" t="s">
        <v>435</v>
      </c>
      <c r="D459" s="70" t="s">
        <v>381</v>
      </c>
      <c r="E459" s="187" t="s">
        <v>12</v>
      </c>
      <c r="F459" s="59" t="s">
        <v>29</v>
      </c>
      <c r="G459" s="59" t="s">
        <v>116</v>
      </c>
      <c r="K459" s="133" t="str">
        <f t="shared" si="7"/>
        <v>Holly Jackson</v>
      </c>
      <c r="L459" s="223"/>
      <c r="M459" s="42"/>
    </row>
    <row r="460" spans="1:13" x14ac:dyDescent="0.25">
      <c r="A460" s="36"/>
      <c r="B460" s="37">
        <v>459</v>
      </c>
      <c r="C460" s="69" t="s">
        <v>456</v>
      </c>
      <c r="D460" s="70" t="s">
        <v>430</v>
      </c>
      <c r="E460" s="187" t="s">
        <v>12</v>
      </c>
      <c r="F460" s="59" t="s">
        <v>29</v>
      </c>
      <c r="G460" s="59" t="s">
        <v>116</v>
      </c>
      <c r="K460" s="133" t="str">
        <f t="shared" si="7"/>
        <v>Emily Kelly</v>
      </c>
      <c r="L460" s="223"/>
      <c r="M460" s="42"/>
    </row>
    <row r="461" spans="1:13" x14ac:dyDescent="0.25">
      <c r="A461" s="36"/>
      <c r="B461" s="37">
        <v>460</v>
      </c>
      <c r="C461" s="69" t="s">
        <v>1079</v>
      </c>
      <c r="D461" s="70" t="s">
        <v>1080</v>
      </c>
      <c r="E461" s="187" t="s">
        <v>12</v>
      </c>
      <c r="F461" s="59" t="s">
        <v>29</v>
      </c>
      <c r="G461" s="59" t="s">
        <v>116</v>
      </c>
      <c r="K461" s="133" t="str">
        <f t="shared" si="7"/>
        <v>Tomomi Mclaren</v>
      </c>
      <c r="L461" s="223"/>
      <c r="M461" s="42"/>
    </row>
    <row r="462" spans="1:13" x14ac:dyDescent="0.25">
      <c r="A462" s="36"/>
      <c r="B462" s="37">
        <v>461</v>
      </c>
      <c r="C462" s="69" t="s">
        <v>438</v>
      </c>
      <c r="D462" s="70" t="s">
        <v>439</v>
      </c>
      <c r="E462" s="187" t="s">
        <v>12</v>
      </c>
      <c r="F462" s="59" t="s">
        <v>29</v>
      </c>
      <c r="G462" s="59" t="s">
        <v>116</v>
      </c>
      <c r="K462" s="133" t="str">
        <f t="shared" si="7"/>
        <v>Trudie Robson</v>
      </c>
      <c r="L462" s="223"/>
      <c r="M462" s="42"/>
    </row>
    <row r="463" spans="1:13" x14ac:dyDescent="0.25">
      <c r="A463" s="36"/>
      <c r="B463" s="37">
        <v>462</v>
      </c>
      <c r="C463" s="69" t="s">
        <v>440</v>
      </c>
      <c r="D463" s="70" t="s">
        <v>441</v>
      </c>
      <c r="E463" s="187" t="s">
        <v>12</v>
      </c>
      <c r="F463" s="59" t="s">
        <v>29</v>
      </c>
      <c r="G463" s="59" t="s">
        <v>116</v>
      </c>
      <c r="K463" s="133" t="str">
        <f t="shared" si="7"/>
        <v>Abigail Teece</v>
      </c>
      <c r="L463" s="223"/>
      <c r="M463" s="42"/>
    </row>
    <row r="464" spans="1:13" x14ac:dyDescent="0.25">
      <c r="A464" s="36"/>
      <c r="B464" s="37">
        <v>463</v>
      </c>
      <c r="C464" s="69" t="s">
        <v>442</v>
      </c>
      <c r="D464" s="70" t="s">
        <v>387</v>
      </c>
      <c r="E464" s="187" t="s">
        <v>12</v>
      </c>
      <c r="F464" s="59" t="s">
        <v>29</v>
      </c>
      <c r="G464" s="59" t="s">
        <v>116</v>
      </c>
      <c r="K464" s="133" t="str">
        <f t="shared" si="7"/>
        <v>Francesca Ward</v>
      </c>
      <c r="L464" s="223"/>
      <c r="M464" s="42"/>
    </row>
    <row r="465" spans="1:13" x14ac:dyDescent="0.25">
      <c r="A465" s="36"/>
      <c r="B465" s="37">
        <v>464</v>
      </c>
      <c r="C465" s="69" t="s">
        <v>141</v>
      </c>
      <c r="D465" s="70" t="s">
        <v>466</v>
      </c>
      <c r="E465" s="187" t="s">
        <v>13</v>
      </c>
      <c r="F465" s="59" t="s">
        <v>29</v>
      </c>
      <c r="G465" s="59" t="s">
        <v>116</v>
      </c>
      <c r="K465" s="133" t="str">
        <f t="shared" si="7"/>
        <v>Evie Allen</v>
      </c>
      <c r="L465" s="223"/>
      <c r="M465" s="42"/>
    </row>
    <row r="466" spans="1:13" x14ac:dyDescent="0.25">
      <c r="A466" s="36"/>
      <c r="B466" s="37">
        <v>465</v>
      </c>
      <c r="C466" s="69" t="s">
        <v>1081</v>
      </c>
      <c r="D466" s="70" t="s">
        <v>465</v>
      </c>
      <c r="E466" s="187" t="s">
        <v>13</v>
      </c>
      <c r="F466" s="59" t="s">
        <v>29</v>
      </c>
      <c r="G466" s="59" t="s">
        <v>116</v>
      </c>
      <c r="K466" s="133" t="str">
        <f t="shared" si="7"/>
        <v>Beatrice Cunningham</v>
      </c>
      <c r="L466" s="223"/>
      <c r="M466" s="42"/>
    </row>
    <row r="467" spans="1:13" x14ac:dyDescent="0.25">
      <c r="A467" s="43"/>
      <c r="B467" s="37">
        <v>466</v>
      </c>
      <c r="C467" s="69" t="s">
        <v>443</v>
      </c>
      <c r="D467" s="70" t="s">
        <v>430</v>
      </c>
      <c r="E467" s="187" t="s">
        <v>13</v>
      </c>
      <c r="F467" s="59" t="s">
        <v>29</v>
      </c>
      <c r="G467" s="59" t="s">
        <v>116</v>
      </c>
      <c r="K467" s="133" t="str">
        <f t="shared" si="7"/>
        <v>Katie Kelly</v>
      </c>
      <c r="L467" s="223"/>
      <c r="M467" s="42"/>
    </row>
    <row r="468" spans="1:13" x14ac:dyDescent="0.25">
      <c r="A468" s="43"/>
      <c r="B468" s="37">
        <v>467</v>
      </c>
      <c r="C468" s="69" t="s">
        <v>444</v>
      </c>
      <c r="D468" s="70" t="s">
        <v>445</v>
      </c>
      <c r="E468" s="187" t="s">
        <v>13</v>
      </c>
      <c r="F468" s="59" t="s">
        <v>29</v>
      </c>
      <c r="G468" s="59" t="s">
        <v>116</v>
      </c>
      <c r="K468" s="133" t="str">
        <f t="shared" si="7"/>
        <v>Julia Rutkowska</v>
      </c>
      <c r="L468" s="223"/>
      <c r="M468" s="42"/>
    </row>
    <row r="469" spans="1:13" x14ac:dyDescent="0.25">
      <c r="A469" s="43"/>
      <c r="B469" s="37">
        <v>468</v>
      </c>
      <c r="C469" s="69" t="s">
        <v>448</v>
      </c>
      <c r="D469" s="70" t="s">
        <v>449</v>
      </c>
      <c r="E469" s="187" t="s">
        <v>13</v>
      </c>
      <c r="F469" s="59" t="s">
        <v>29</v>
      </c>
      <c r="G469" s="59" t="s">
        <v>116</v>
      </c>
      <c r="K469" s="133" t="str">
        <f t="shared" si="7"/>
        <v>Isobel Sutton</v>
      </c>
      <c r="L469" s="223"/>
      <c r="M469" s="42"/>
    </row>
    <row r="470" spans="1:13" x14ac:dyDescent="0.25">
      <c r="A470" s="43"/>
      <c r="B470" s="37">
        <v>469</v>
      </c>
      <c r="C470" s="69" t="s">
        <v>450</v>
      </c>
      <c r="D470" s="70" t="s">
        <v>441</v>
      </c>
      <c r="E470" s="187" t="s">
        <v>13</v>
      </c>
      <c r="F470" s="59" t="s">
        <v>29</v>
      </c>
      <c r="G470" s="59" t="s">
        <v>116</v>
      </c>
      <c r="K470" s="133" t="str">
        <f t="shared" si="7"/>
        <v>Elizabeth Teece</v>
      </c>
      <c r="L470" s="223"/>
      <c r="M470" s="42"/>
    </row>
    <row r="471" spans="1:13" x14ac:dyDescent="0.25">
      <c r="A471" s="43"/>
      <c r="B471" s="37">
        <v>470</v>
      </c>
      <c r="C471" s="69" t="s">
        <v>451</v>
      </c>
      <c r="D471" s="70" t="s">
        <v>452</v>
      </c>
      <c r="E471" s="187" t="s">
        <v>13</v>
      </c>
      <c r="F471" s="59" t="s">
        <v>29</v>
      </c>
      <c r="G471" s="59" t="s">
        <v>116</v>
      </c>
      <c r="K471" s="133" t="str">
        <f t="shared" si="7"/>
        <v>Madison Toddington</v>
      </c>
      <c r="L471" s="223"/>
      <c r="M471" s="42"/>
    </row>
    <row r="472" spans="1:13" x14ac:dyDescent="0.25">
      <c r="A472" s="43"/>
      <c r="B472" s="37">
        <v>471</v>
      </c>
      <c r="C472" s="95"/>
      <c r="D472" s="96"/>
      <c r="E472" s="184"/>
      <c r="F472" s="25"/>
      <c r="G472" s="56"/>
      <c r="K472" s="133" t="str">
        <f t="shared" si="7"/>
        <v xml:space="preserve"> </v>
      </c>
      <c r="L472" s="223"/>
      <c r="M472" s="42"/>
    </row>
    <row r="473" spans="1:13" x14ac:dyDescent="0.25">
      <c r="A473" s="43"/>
      <c r="B473" s="37">
        <v>472</v>
      </c>
      <c r="C473" s="95"/>
      <c r="D473" s="96"/>
      <c r="E473" s="184"/>
      <c r="F473" s="25"/>
      <c r="G473" s="56"/>
      <c r="K473" s="133" t="str">
        <f t="shared" si="7"/>
        <v xml:space="preserve"> </v>
      </c>
      <c r="L473" s="223"/>
      <c r="M473" s="42"/>
    </row>
    <row r="474" spans="1:13" x14ac:dyDescent="0.25">
      <c r="A474" s="43"/>
      <c r="B474" s="37">
        <v>473</v>
      </c>
      <c r="C474" s="95"/>
      <c r="D474" s="96"/>
      <c r="E474" s="184"/>
      <c r="F474" s="25"/>
      <c r="G474" s="56"/>
      <c r="K474" s="133" t="str">
        <f t="shared" si="7"/>
        <v xml:space="preserve"> </v>
      </c>
      <c r="L474" s="223"/>
      <c r="M474" s="42"/>
    </row>
    <row r="475" spans="1:13" x14ac:dyDescent="0.25">
      <c r="A475" s="43"/>
      <c r="B475" s="37">
        <v>474</v>
      </c>
      <c r="C475" s="95"/>
      <c r="D475" s="96"/>
      <c r="E475" s="184"/>
      <c r="F475" s="25"/>
      <c r="G475" s="56"/>
      <c r="K475" s="133" t="str">
        <f t="shared" si="7"/>
        <v xml:space="preserve"> </v>
      </c>
      <c r="L475" s="223"/>
      <c r="M475" s="42"/>
    </row>
    <row r="476" spans="1:13" x14ac:dyDescent="0.25">
      <c r="A476" s="43"/>
      <c r="B476" s="37">
        <v>475</v>
      </c>
      <c r="C476" s="95"/>
      <c r="D476" s="96"/>
      <c r="E476" s="184"/>
      <c r="F476" s="25"/>
      <c r="G476" s="56"/>
      <c r="K476" s="133" t="str">
        <f t="shared" si="7"/>
        <v xml:space="preserve"> </v>
      </c>
      <c r="L476" s="223"/>
      <c r="M476" s="42"/>
    </row>
    <row r="477" spans="1:13" x14ac:dyDescent="0.25">
      <c r="A477" s="43"/>
      <c r="B477" s="37">
        <v>476</v>
      </c>
      <c r="C477" s="95"/>
      <c r="D477" s="96"/>
      <c r="E477" s="184"/>
      <c r="F477" s="25"/>
      <c r="G477" s="56"/>
      <c r="K477" s="133" t="str">
        <f t="shared" si="7"/>
        <v xml:space="preserve"> </v>
      </c>
      <c r="L477" s="223"/>
      <c r="M477" s="42"/>
    </row>
    <row r="478" spans="1:13" x14ac:dyDescent="0.25">
      <c r="A478" s="43"/>
      <c r="B478" s="37">
        <v>477</v>
      </c>
      <c r="C478" s="95"/>
      <c r="D478" s="96"/>
      <c r="E478" s="184"/>
      <c r="F478" s="25"/>
      <c r="G478" s="56"/>
      <c r="K478" s="133" t="str">
        <f t="shared" si="7"/>
        <v xml:space="preserve"> </v>
      </c>
      <c r="L478" s="223"/>
      <c r="M478" s="42"/>
    </row>
    <row r="479" spans="1:13" x14ac:dyDescent="0.25">
      <c r="A479" s="43"/>
      <c r="B479" s="37">
        <v>478</v>
      </c>
      <c r="C479" s="95"/>
      <c r="D479" s="96"/>
      <c r="E479" s="184"/>
      <c r="F479" s="25"/>
      <c r="G479" s="56"/>
      <c r="K479" s="133" t="str">
        <f t="shared" si="7"/>
        <v xml:space="preserve"> </v>
      </c>
      <c r="L479" s="223"/>
      <c r="M479" s="42"/>
    </row>
    <row r="480" spans="1:13" x14ac:dyDescent="0.25">
      <c r="A480" s="43"/>
      <c r="B480" s="37">
        <v>479</v>
      </c>
      <c r="C480" s="95"/>
      <c r="D480" s="96"/>
      <c r="E480" s="184"/>
      <c r="F480" s="25"/>
      <c r="G480" s="56"/>
      <c r="K480" s="133" t="str">
        <f t="shared" si="7"/>
        <v xml:space="preserve"> </v>
      </c>
      <c r="L480" s="223"/>
      <c r="M480" s="42"/>
    </row>
    <row r="481" spans="1:13" x14ac:dyDescent="0.25">
      <c r="A481" s="43"/>
      <c r="B481" s="37">
        <v>480</v>
      </c>
      <c r="C481" s="95" t="s">
        <v>1082</v>
      </c>
      <c r="D481" s="96" t="s">
        <v>689</v>
      </c>
      <c r="E481" s="184" t="s">
        <v>16</v>
      </c>
      <c r="F481" s="56" t="s">
        <v>28</v>
      </c>
      <c r="G481" s="25" t="s">
        <v>98</v>
      </c>
      <c r="K481" s="133" t="str">
        <f t="shared" si="7"/>
        <v>Rafferty  Mirfin</v>
      </c>
      <c r="L481" s="223"/>
      <c r="M481" s="42"/>
    </row>
    <row r="482" spans="1:13" x14ac:dyDescent="0.25">
      <c r="A482" s="43"/>
      <c r="B482" s="37">
        <v>481</v>
      </c>
      <c r="C482" s="95" t="s">
        <v>388</v>
      </c>
      <c r="D482" s="96" t="s">
        <v>136</v>
      </c>
      <c r="E482" s="184" t="s">
        <v>12</v>
      </c>
      <c r="F482" s="56" t="s">
        <v>28</v>
      </c>
      <c r="G482" s="25" t="s">
        <v>116</v>
      </c>
      <c r="K482" s="133" t="str">
        <f t="shared" si="7"/>
        <v>Grace Walker</v>
      </c>
      <c r="L482" s="223"/>
      <c r="M482" s="42"/>
    </row>
    <row r="483" spans="1:13" x14ac:dyDescent="0.25">
      <c r="A483" s="43"/>
      <c r="B483" s="37">
        <v>482</v>
      </c>
      <c r="C483" s="95" t="s">
        <v>157</v>
      </c>
      <c r="D483" s="96" t="s">
        <v>1083</v>
      </c>
      <c r="E483" s="184" t="s">
        <v>11</v>
      </c>
      <c r="F483" s="56" t="s">
        <v>28</v>
      </c>
      <c r="G483" s="25" t="s">
        <v>116</v>
      </c>
      <c r="K483" s="133" t="str">
        <f t="shared" si="7"/>
        <v>Chloe Wainhouse</v>
      </c>
      <c r="L483" s="223"/>
      <c r="M483" s="42"/>
    </row>
    <row r="484" spans="1:13" x14ac:dyDescent="0.25">
      <c r="A484" s="43"/>
      <c r="B484" s="37">
        <v>483</v>
      </c>
      <c r="C484" s="95" t="s">
        <v>1084</v>
      </c>
      <c r="D484" s="96" t="s">
        <v>361</v>
      </c>
      <c r="E484" s="184" t="s">
        <v>11</v>
      </c>
      <c r="F484" s="56" t="s">
        <v>28</v>
      </c>
      <c r="G484" s="25" t="s">
        <v>116</v>
      </c>
      <c r="K484" s="133" t="str">
        <f t="shared" si="7"/>
        <v>Carys Jones</v>
      </c>
      <c r="L484" s="223"/>
      <c r="M484" s="42"/>
    </row>
    <row r="485" spans="1:13" x14ac:dyDescent="0.25">
      <c r="A485" s="43"/>
      <c r="B485" s="37">
        <v>484</v>
      </c>
      <c r="C485" s="95" t="s">
        <v>777</v>
      </c>
      <c r="D485" s="96" t="s">
        <v>1085</v>
      </c>
      <c r="E485" s="184" t="s">
        <v>12</v>
      </c>
      <c r="F485" s="56" t="s">
        <v>28</v>
      </c>
      <c r="G485" s="25" t="s">
        <v>116</v>
      </c>
      <c r="K485" s="133" t="str">
        <f t="shared" si="7"/>
        <v>Hannah Cleavin</v>
      </c>
      <c r="L485" s="223"/>
      <c r="M485" s="42"/>
    </row>
    <row r="486" spans="1:13" x14ac:dyDescent="0.25">
      <c r="A486" s="43"/>
      <c r="B486" s="37">
        <v>485</v>
      </c>
      <c r="C486" s="95" t="s">
        <v>668</v>
      </c>
      <c r="D486" s="96" t="s">
        <v>669</v>
      </c>
      <c r="E486" s="184" t="s">
        <v>15</v>
      </c>
      <c r="F486" s="56" t="s">
        <v>28</v>
      </c>
      <c r="G486" s="25" t="s">
        <v>98</v>
      </c>
      <c r="K486" s="133" t="str">
        <f t="shared" si="7"/>
        <v>James Mclarnon</v>
      </c>
      <c r="L486" s="223"/>
      <c r="M486" s="42"/>
    </row>
    <row r="487" spans="1:13" x14ac:dyDescent="0.25">
      <c r="A487" s="43"/>
      <c r="B487" s="37">
        <v>486</v>
      </c>
      <c r="C487" s="95" t="s">
        <v>400</v>
      </c>
      <c r="D487" s="96" t="s">
        <v>1086</v>
      </c>
      <c r="E487" s="184" t="s">
        <v>16</v>
      </c>
      <c r="F487" s="56" t="s">
        <v>28</v>
      </c>
      <c r="G487" s="25" t="s">
        <v>98</v>
      </c>
      <c r="K487" s="133" t="str">
        <f t="shared" si="7"/>
        <v>Joe Reed</v>
      </c>
      <c r="L487" s="223"/>
      <c r="M487" s="42"/>
    </row>
    <row r="488" spans="1:13" x14ac:dyDescent="0.25">
      <c r="A488" s="43"/>
      <c r="B488" s="37">
        <v>487</v>
      </c>
      <c r="C488" s="95" t="s">
        <v>667</v>
      </c>
      <c r="D488" s="96" t="s">
        <v>1087</v>
      </c>
      <c r="E488" s="184" t="s">
        <v>11</v>
      </c>
      <c r="F488" s="56" t="s">
        <v>28</v>
      </c>
      <c r="G488" s="25" t="s">
        <v>116</v>
      </c>
      <c r="K488" s="133" t="str">
        <f t="shared" si="7"/>
        <v>Sophie Brady</v>
      </c>
      <c r="L488" s="223"/>
      <c r="M488" s="42"/>
    </row>
    <row r="489" spans="1:13" x14ac:dyDescent="0.25">
      <c r="A489" s="43"/>
      <c r="B489" s="37">
        <v>488</v>
      </c>
      <c r="C489" s="95" t="s">
        <v>1088</v>
      </c>
      <c r="D489" s="96" t="s">
        <v>636</v>
      </c>
      <c r="E489" s="184" t="s">
        <v>11</v>
      </c>
      <c r="F489" s="56" t="s">
        <v>28</v>
      </c>
      <c r="G489" s="25" t="s">
        <v>116</v>
      </c>
      <c r="K489" s="133" t="str">
        <f t="shared" si="7"/>
        <v>Danielle Jacob</v>
      </c>
      <c r="L489" s="223"/>
      <c r="M489" s="42"/>
    </row>
    <row r="490" spans="1:13" x14ac:dyDescent="0.25">
      <c r="A490" s="43"/>
      <c r="B490" s="37">
        <v>489</v>
      </c>
      <c r="C490" s="95" t="s">
        <v>1089</v>
      </c>
      <c r="D490" s="96" t="s">
        <v>636</v>
      </c>
      <c r="E490" s="184" t="s">
        <v>12</v>
      </c>
      <c r="F490" s="56" t="s">
        <v>28</v>
      </c>
      <c r="G490" s="25" t="s">
        <v>116</v>
      </c>
      <c r="K490" s="133" t="str">
        <f t="shared" si="7"/>
        <v>Daphne Jacob</v>
      </c>
      <c r="L490" s="223"/>
      <c r="M490" s="42"/>
    </row>
    <row r="491" spans="1:13" x14ac:dyDescent="0.25">
      <c r="A491" s="43"/>
      <c r="B491" s="37">
        <v>490</v>
      </c>
      <c r="C491" s="95" t="s">
        <v>168</v>
      </c>
      <c r="D491" s="96" t="s">
        <v>1085</v>
      </c>
      <c r="E491" s="184" t="s">
        <v>11</v>
      </c>
      <c r="F491" s="56" t="s">
        <v>28</v>
      </c>
      <c r="G491" s="25" t="s">
        <v>116</v>
      </c>
      <c r="K491" s="133" t="str">
        <f t="shared" si="7"/>
        <v>Ella Cleavin</v>
      </c>
      <c r="L491" s="223"/>
      <c r="M491" s="42"/>
    </row>
    <row r="492" spans="1:13" x14ac:dyDescent="0.25">
      <c r="A492" s="43"/>
      <c r="B492" s="37">
        <v>491</v>
      </c>
      <c r="C492" s="95" t="s">
        <v>1090</v>
      </c>
      <c r="D492" s="96" t="s">
        <v>1091</v>
      </c>
      <c r="E492" s="184" t="s">
        <v>12</v>
      </c>
      <c r="F492" s="56" t="s">
        <v>28</v>
      </c>
      <c r="G492" s="25" t="s">
        <v>116</v>
      </c>
      <c r="K492" s="133" t="str">
        <f t="shared" si="7"/>
        <v>Jemima Coughlan</v>
      </c>
      <c r="L492" s="223"/>
      <c r="M492" s="42"/>
    </row>
    <row r="493" spans="1:13" x14ac:dyDescent="0.25">
      <c r="A493" s="43"/>
      <c r="B493" s="37">
        <v>492</v>
      </c>
      <c r="C493" s="95" t="s">
        <v>665</v>
      </c>
      <c r="D493" s="96" t="s">
        <v>666</v>
      </c>
      <c r="E493" s="184" t="s">
        <v>12</v>
      </c>
      <c r="F493" s="56" t="s">
        <v>28</v>
      </c>
      <c r="G493" s="25" t="s">
        <v>116</v>
      </c>
      <c r="K493" s="133" t="str">
        <f t="shared" si="7"/>
        <v>Neveah Copeland</v>
      </c>
      <c r="L493" s="223"/>
      <c r="M493" s="42"/>
    </row>
    <row r="494" spans="1:13" x14ac:dyDescent="0.25">
      <c r="A494" s="43"/>
      <c r="B494" s="37">
        <v>493</v>
      </c>
      <c r="C494" s="95" t="s">
        <v>428</v>
      </c>
      <c r="D494" s="96" t="s">
        <v>1092</v>
      </c>
      <c r="E494" s="184" t="s">
        <v>15</v>
      </c>
      <c r="F494" s="56" t="s">
        <v>28</v>
      </c>
      <c r="G494" s="25" t="s">
        <v>98</v>
      </c>
      <c r="K494" s="133" t="str">
        <f t="shared" si="7"/>
        <v>Elliot Smallwood</v>
      </c>
      <c r="L494" s="223"/>
      <c r="M494" s="42"/>
    </row>
    <row r="495" spans="1:13" x14ac:dyDescent="0.25">
      <c r="A495" s="43"/>
      <c r="B495" s="37">
        <v>494</v>
      </c>
      <c r="C495" s="95" t="s">
        <v>1093</v>
      </c>
      <c r="D495" s="96" t="s">
        <v>679</v>
      </c>
      <c r="E495" s="184" t="s">
        <v>13</v>
      </c>
      <c r="F495" s="56" t="s">
        <v>28</v>
      </c>
      <c r="G495" s="25" t="s">
        <v>116</v>
      </c>
      <c r="K495" s="133" t="str">
        <f t="shared" si="7"/>
        <v>Jess Rawstron</v>
      </c>
      <c r="L495" s="223"/>
      <c r="M495" s="42"/>
    </row>
    <row r="496" spans="1:13" x14ac:dyDescent="0.25">
      <c r="A496" s="43"/>
      <c r="B496" s="37">
        <v>495</v>
      </c>
      <c r="C496" s="95" t="s">
        <v>325</v>
      </c>
      <c r="D496" s="96" t="s">
        <v>682</v>
      </c>
      <c r="E496" s="184" t="s">
        <v>13</v>
      </c>
      <c r="F496" s="56" t="s">
        <v>28</v>
      </c>
      <c r="G496" s="25" t="s">
        <v>116</v>
      </c>
      <c r="K496" s="133" t="str">
        <f t="shared" si="7"/>
        <v>Alice Tyrer</v>
      </c>
      <c r="L496" s="223"/>
      <c r="M496" s="42"/>
    </row>
    <row r="497" spans="1:13" x14ac:dyDescent="0.25">
      <c r="A497" s="43"/>
      <c r="B497" s="37">
        <v>496</v>
      </c>
      <c r="C497" s="95" t="s">
        <v>831</v>
      </c>
      <c r="D497" s="96" t="s">
        <v>691</v>
      </c>
      <c r="E497" s="184" t="s">
        <v>16</v>
      </c>
      <c r="F497" s="56" t="s">
        <v>28</v>
      </c>
      <c r="G497" s="25" t="s">
        <v>98</v>
      </c>
      <c r="K497" s="133" t="str">
        <f t="shared" si="7"/>
        <v>Lucas  Brookfield</v>
      </c>
      <c r="L497" s="223"/>
      <c r="M497" s="42"/>
    </row>
    <row r="498" spans="1:13" x14ac:dyDescent="0.25">
      <c r="A498" s="43"/>
      <c r="B498" s="37">
        <v>497</v>
      </c>
      <c r="C498" s="95" t="s">
        <v>1094</v>
      </c>
      <c r="D498" s="96" t="s">
        <v>691</v>
      </c>
      <c r="E498" s="184" t="s">
        <v>16</v>
      </c>
      <c r="F498" s="56" t="s">
        <v>28</v>
      </c>
      <c r="G498" s="25" t="s">
        <v>98</v>
      </c>
      <c r="K498" s="133" t="str">
        <f t="shared" si="7"/>
        <v>Casper Brookfield</v>
      </c>
      <c r="L498" s="223"/>
      <c r="M498" s="42"/>
    </row>
    <row r="499" spans="1:13" x14ac:dyDescent="0.25">
      <c r="A499" s="43"/>
      <c r="B499" s="37">
        <v>498</v>
      </c>
      <c r="C499" s="95" t="s">
        <v>687</v>
      </c>
      <c r="D499" s="96" t="s">
        <v>674</v>
      </c>
      <c r="E499" s="184" t="s">
        <v>16</v>
      </c>
      <c r="F499" s="56" t="s">
        <v>28</v>
      </c>
      <c r="G499" s="25" t="s">
        <v>98</v>
      </c>
      <c r="K499" s="133" t="str">
        <f t="shared" si="7"/>
        <v>Frankie  Curran</v>
      </c>
      <c r="L499" s="223"/>
      <c r="M499" s="42"/>
    </row>
    <row r="500" spans="1:13" x14ac:dyDescent="0.25">
      <c r="A500" s="43"/>
      <c r="B500" s="37">
        <v>499</v>
      </c>
      <c r="C500" s="95" t="s">
        <v>364</v>
      </c>
      <c r="D500" s="96" t="s">
        <v>1095</v>
      </c>
      <c r="E500" s="184" t="s">
        <v>15</v>
      </c>
      <c r="F500" s="56" t="s">
        <v>28</v>
      </c>
      <c r="G500" s="25" t="s">
        <v>98</v>
      </c>
      <c r="K500" s="133" t="str">
        <f t="shared" si="7"/>
        <v>Oliver O'Reilly</v>
      </c>
      <c r="L500" s="223"/>
      <c r="M500" s="42"/>
    </row>
    <row r="501" spans="1:13" x14ac:dyDescent="0.25">
      <c r="A501" s="43"/>
      <c r="B501" s="37">
        <v>500</v>
      </c>
      <c r="C501" s="95" t="s">
        <v>128</v>
      </c>
      <c r="D501" s="96" t="s">
        <v>1096</v>
      </c>
      <c r="E501" s="184" t="s">
        <v>15</v>
      </c>
      <c r="F501" s="56" t="s">
        <v>28</v>
      </c>
      <c r="G501" s="25" t="s">
        <v>98</v>
      </c>
      <c r="K501" s="133" t="str">
        <f t="shared" si="7"/>
        <v>Max Middleton</v>
      </c>
      <c r="L501" s="223"/>
      <c r="M501" s="42"/>
    </row>
    <row r="502" spans="1:13" x14ac:dyDescent="0.25">
      <c r="A502" s="43"/>
      <c r="B502" s="37">
        <v>501</v>
      </c>
      <c r="C502" s="95" t="s">
        <v>1097</v>
      </c>
      <c r="D502" s="96" t="s">
        <v>146</v>
      </c>
      <c r="E502" s="184" t="s">
        <v>11</v>
      </c>
      <c r="F502" s="56" t="s">
        <v>28</v>
      </c>
      <c r="G502" s="25" t="s">
        <v>116</v>
      </c>
      <c r="K502" s="133" t="str">
        <f t="shared" si="7"/>
        <v>Isabelle  Smith</v>
      </c>
      <c r="L502" s="223"/>
      <c r="M502" s="42"/>
    </row>
    <row r="503" spans="1:13" x14ac:dyDescent="0.25">
      <c r="A503" s="43"/>
      <c r="B503" s="37">
        <v>502</v>
      </c>
      <c r="C503" s="95" t="s">
        <v>667</v>
      </c>
      <c r="D503" s="96" t="s">
        <v>1098</v>
      </c>
      <c r="E503" s="184" t="s">
        <v>11</v>
      </c>
      <c r="F503" s="56" t="s">
        <v>28</v>
      </c>
      <c r="G503" s="25" t="s">
        <v>116</v>
      </c>
      <c r="K503" s="133" t="str">
        <f t="shared" si="7"/>
        <v>Sophie Ripley</v>
      </c>
      <c r="L503" s="223"/>
      <c r="M503" s="42"/>
    </row>
    <row r="504" spans="1:13" x14ac:dyDescent="0.25">
      <c r="A504" s="43"/>
      <c r="B504" s="37">
        <v>503</v>
      </c>
      <c r="C504" s="95" t="s">
        <v>1097</v>
      </c>
      <c r="D504" s="96" t="s">
        <v>361</v>
      </c>
      <c r="E504" s="184" t="s">
        <v>11</v>
      </c>
      <c r="F504" s="56" t="s">
        <v>28</v>
      </c>
      <c r="G504" s="25" t="s">
        <v>116</v>
      </c>
      <c r="K504" s="133" t="str">
        <f t="shared" si="7"/>
        <v>Isabelle  Jones</v>
      </c>
      <c r="L504" s="223"/>
      <c r="M504" s="42"/>
    </row>
    <row r="505" spans="1:13" x14ac:dyDescent="0.25">
      <c r="A505" s="43"/>
      <c r="B505" s="37">
        <v>504</v>
      </c>
      <c r="C505" s="95" t="s">
        <v>446</v>
      </c>
      <c r="D505" s="96" t="s">
        <v>361</v>
      </c>
      <c r="E505" s="184" t="s">
        <v>12</v>
      </c>
      <c r="F505" s="56" t="s">
        <v>28</v>
      </c>
      <c r="G505" s="25" t="s">
        <v>116</v>
      </c>
      <c r="K505" s="133" t="str">
        <f t="shared" si="7"/>
        <v>Abbie Jones</v>
      </c>
      <c r="L505" s="223"/>
      <c r="M505" s="42"/>
    </row>
    <row r="506" spans="1:13" x14ac:dyDescent="0.25">
      <c r="A506" s="43"/>
      <c r="B506" s="37">
        <v>505</v>
      </c>
      <c r="C506" s="95" t="s">
        <v>164</v>
      </c>
      <c r="D506" s="96" t="s">
        <v>670</v>
      </c>
      <c r="E506" s="184" t="s">
        <v>15</v>
      </c>
      <c r="F506" s="56" t="s">
        <v>28</v>
      </c>
      <c r="G506" s="25" t="s">
        <v>98</v>
      </c>
      <c r="K506" s="133" t="str">
        <f t="shared" si="7"/>
        <v>Ben  Oates</v>
      </c>
      <c r="L506" s="223"/>
      <c r="M506" s="42"/>
    </row>
    <row r="507" spans="1:13" x14ac:dyDescent="0.25">
      <c r="A507" s="43"/>
      <c r="B507" s="37">
        <v>506</v>
      </c>
      <c r="C507" s="95" t="s">
        <v>636</v>
      </c>
      <c r="D507" s="96" t="s">
        <v>181</v>
      </c>
      <c r="E507" s="184" t="s">
        <v>15</v>
      </c>
      <c r="F507" s="56" t="s">
        <v>28</v>
      </c>
      <c r="G507" s="25" t="s">
        <v>98</v>
      </c>
      <c r="K507" s="133" t="str">
        <f t="shared" si="7"/>
        <v>Jacob Palmer</v>
      </c>
      <c r="L507" s="223"/>
      <c r="M507" s="42"/>
    </row>
    <row r="508" spans="1:13" x14ac:dyDescent="0.25">
      <c r="A508" s="43"/>
      <c r="B508" s="37">
        <v>507</v>
      </c>
      <c r="C508" s="56" t="s">
        <v>550</v>
      </c>
      <c r="D508" s="56" t="s">
        <v>703</v>
      </c>
      <c r="E508" s="167" t="s">
        <v>12</v>
      </c>
      <c r="F508" s="56" t="s">
        <v>28</v>
      </c>
      <c r="G508" s="25" t="s">
        <v>116</v>
      </c>
      <c r="K508" s="133" t="str">
        <f t="shared" si="7"/>
        <v>Charlotte Lunn</v>
      </c>
      <c r="L508" s="223"/>
      <c r="M508" s="42"/>
    </row>
    <row r="509" spans="1:13" x14ac:dyDescent="0.25">
      <c r="A509" s="43"/>
      <c r="B509" s="37">
        <v>508</v>
      </c>
      <c r="C509" s="227" t="s">
        <v>897</v>
      </c>
      <c r="D509" s="227" t="s">
        <v>1099</v>
      </c>
      <c r="E509" s="212" t="s">
        <v>14</v>
      </c>
      <c r="F509" s="56" t="s">
        <v>28</v>
      </c>
      <c r="G509" s="25" t="s">
        <v>98</v>
      </c>
      <c r="K509" s="133" t="str">
        <f t="shared" si="7"/>
        <v>Ethan Nicholson</v>
      </c>
      <c r="L509" s="223"/>
      <c r="M509" s="42"/>
    </row>
    <row r="510" spans="1:13" x14ac:dyDescent="0.25">
      <c r="A510" s="43"/>
      <c r="B510" s="37">
        <v>509</v>
      </c>
      <c r="C510" s="227" t="s">
        <v>141</v>
      </c>
      <c r="D510" s="227" t="s">
        <v>136</v>
      </c>
      <c r="E510" s="212" t="s">
        <v>12</v>
      </c>
      <c r="F510" s="56" t="s">
        <v>28</v>
      </c>
      <c r="G510" s="25" t="s">
        <v>116</v>
      </c>
      <c r="K510" s="133" t="str">
        <f t="shared" si="7"/>
        <v>Evie Walker</v>
      </c>
      <c r="L510" s="223"/>
      <c r="M510" s="42"/>
    </row>
    <row r="511" spans="1:13" x14ac:dyDescent="0.25">
      <c r="A511" s="43"/>
      <c r="B511" s="37">
        <v>510</v>
      </c>
      <c r="C511" s="101" t="s">
        <v>1400</v>
      </c>
      <c r="D511" s="101" t="s">
        <v>1401</v>
      </c>
      <c r="E511" s="212" t="s">
        <v>15</v>
      </c>
      <c r="F511" s="56" t="s">
        <v>28</v>
      </c>
      <c r="G511" s="25" t="s">
        <v>98</v>
      </c>
      <c r="K511" s="133" t="str">
        <f t="shared" si="7"/>
        <v>Stanley Moffat</v>
      </c>
      <c r="L511" s="223"/>
      <c r="M511" s="42"/>
    </row>
    <row r="512" spans="1:13" x14ac:dyDescent="0.25">
      <c r="A512" s="43"/>
      <c r="B512" s="37">
        <v>511</v>
      </c>
      <c r="C512" s="101"/>
      <c r="D512" s="101"/>
      <c r="E512" s="212"/>
      <c r="F512" s="25"/>
      <c r="G512" s="25"/>
      <c r="K512" s="133" t="str">
        <f t="shared" si="7"/>
        <v xml:space="preserve"> </v>
      </c>
      <c r="L512" s="223"/>
      <c r="M512" s="42"/>
    </row>
    <row r="513" spans="1:13" x14ac:dyDescent="0.25">
      <c r="A513" s="43"/>
      <c r="B513" s="37">
        <v>512</v>
      </c>
      <c r="C513" s="188"/>
      <c r="D513" s="188"/>
      <c r="E513" s="213"/>
      <c r="F513" s="25"/>
      <c r="G513" s="64"/>
      <c r="K513" s="133" t="str">
        <f t="shared" si="7"/>
        <v xml:space="preserve"> </v>
      </c>
      <c r="L513" s="223"/>
      <c r="M513" s="42"/>
    </row>
    <row r="514" spans="1:13" x14ac:dyDescent="0.25">
      <c r="A514" s="43"/>
      <c r="B514" s="37">
        <v>513</v>
      </c>
      <c r="C514" s="177"/>
      <c r="D514" s="177"/>
      <c r="E514" s="203"/>
      <c r="F514" s="21"/>
      <c r="G514" s="21"/>
      <c r="K514" s="133" t="str">
        <f t="shared" si="7"/>
        <v xml:space="preserve"> </v>
      </c>
      <c r="L514" s="223"/>
      <c r="M514" s="42"/>
    </row>
    <row r="515" spans="1:13" x14ac:dyDescent="0.25">
      <c r="A515" s="43"/>
      <c r="B515" s="37">
        <v>514</v>
      </c>
      <c r="C515" s="177"/>
      <c r="D515" s="177"/>
      <c r="E515" s="203"/>
      <c r="F515" s="21"/>
      <c r="G515" s="21"/>
      <c r="K515" s="133" t="str">
        <f t="shared" ref="K515:K578" si="8">PROPER(CONCATENATE(C515," ",D515))</f>
        <v xml:space="preserve"> </v>
      </c>
      <c r="L515" s="223"/>
      <c r="M515" s="42"/>
    </row>
    <row r="516" spans="1:13" x14ac:dyDescent="0.25">
      <c r="A516" s="43"/>
      <c r="B516" s="37">
        <v>515</v>
      </c>
      <c r="C516" s="177"/>
      <c r="D516" s="177"/>
      <c r="E516" s="203"/>
      <c r="F516" s="21"/>
      <c r="G516" s="21"/>
      <c r="K516" s="133" t="str">
        <f t="shared" si="8"/>
        <v xml:space="preserve"> </v>
      </c>
      <c r="L516" s="223"/>
      <c r="M516" s="42"/>
    </row>
    <row r="517" spans="1:13" x14ac:dyDescent="0.25">
      <c r="A517" s="43"/>
      <c r="B517" s="37">
        <v>516</v>
      </c>
      <c r="C517" s="177"/>
      <c r="D517" s="177"/>
      <c r="E517" s="203"/>
      <c r="F517" s="21"/>
      <c r="G517" s="21"/>
      <c r="K517" s="133" t="str">
        <f t="shared" si="8"/>
        <v xml:space="preserve"> </v>
      </c>
      <c r="L517" s="223"/>
      <c r="M517" s="42"/>
    </row>
    <row r="518" spans="1:13" x14ac:dyDescent="0.25">
      <c r="A518" s="43"/>
      <c r="B518" s="37">
        <v>517</v>
      </c>
      <c r="C518" s="177"/>
      <c r="D518" s="177"/>
      <c r="E518" s="203"/>
      <c r="F518" s="21"/>
      <c r="G518" s="21"/>
      <c r="K518" s="133" t="str">
        <f t="shared" si="8"/>
        <v xml:space="preserve"> </v>
      </c>
      <c r="L518" s="223"/>
      <c r="M518" s="42"/>
    </row>
    <row r="519" spans="1:13" x14ac:dyDescent="0.25">
      <c r="A519" s="43"/>
      <c r="B519" s="37">
        <v>518</v>
      </c>
      <c r="C519" s="177"/>
      <c r="D519" s="177"/>
      <c r="E519" s="203"/>
      <c r="F519" s="21"/>
      <c r="G519" s="21"/>
      <c r="K519" s="133" t="str">
        <f t="shared" si="8"/>
        <v xml:space="preserve"> </v>
      </c>
      <c r="L519" s="223"/>
      <c r="M519" s="42"/>
    </row>
    <row r="520" spans="1:13" x14ac:dyDescent="0.25">
      <c r="A520" s="43"/>
      <c r="B520" s="37">
        <v>519</v>
      </c>
      <c r="C520" s="177"/>
      <c r="D520" s="177"/>
      <c r="E520" s="203"/>
      <c r="F520" s="21"/>
      <c r="G520" s="21"/>
      <c r="K520" s="133" t="str">
        <f t="shared" si="8"/>
        <v xml:space="preserve"> </v>
      </c>
      <c r="L520" s="223"/>
      <c r="M520" s="42"/>
    </row>
    <row r="521" spans="1:13" x14ac:dyDescent="0.25">
      <c r="A521" s="43"/>
      <c r="B521" s="37">
        <v>520</v>
      </c>
      <c r="C521" s="177" t="s">
        <v>716</v>
      </c>
      <c r="D521" s="177" t="s">
        <v>146</v>
      </c>
      <c r="E521" s="203" t="s">
        <v>11</v>
      </c>
      <c r="F521" s="21" t="s">
        <v>27</v>
      </c>
      <c r="G521" s="21" t="s">
        <v>116</v>
      </c>
      <c r="K521" s="133" t="str">
        <f t="shared" si="8"/>
        <v>Amy Smith</v>
      </c>
      <c r="L521" s="223"/>
      <c r="M521" s="42"/>
    </row>
    <row r="522" spans="1:13" x14ac:dyDescent="0.25">
      <c r="A522" s="43"/>
      <c r="B522" s="37">
        <v>521</v>
      </c>
      <c r="C522" s="177" t="s">
        <v>333</v>
      </c>
      <c r="D522" s="177" t="s">
        <v>544</v>
      </c>
      <c r="E522" s="203" t="s">
        <v>11</v>
      </c>
      <c r="F522" s="21" t="s">
        <v>27</v>
      </c>
      <c r="G522" s="21" t="s">
        <v>116</v>
      </c>
      <c r="K522" s="133" t="str">
        <f t="shared" si="8"/>
        <v>Georgia Rowe</v>
      </c>
      <c r="L522" s="223"/>
      <c r="M522" s="42"/>
    </row>
    <row r="523" spans="1:13" x14ac:dyDescent="0.25">
      <c r="A523" s="43"/>
      <c r="B523" s="37">
        <v>522</v>
      </c>
      <c r="C523" s="177" t="s">
        <v>443</v>
      </c>
      <c r="D523" s="177" t="s">
        <v>146</v>
      </c>
      <c r="E523" s="203" t="s">
        <v>11</v>
      </c>
      <c r="F523" s="21" t="s">
        <v>27</v>
      </c>
      <c r="G523" s="21" t="s">
        <v>116</v>
      </c>
      <c r="K523" s="133" t="str">
        <f t="shared" si="8"/>
        <v>Katie Smith</v>
      </c>
      <c r="L523" s="223"/>
      <c r="M523" s="42"/>
    </row>
    <row r="524" spans="1:13" x14ac:dyDescent="0.25">
      <c r="A524" s="43"/>
      <c r="B524" s="37">
        <v>523</v>
      </c>
      <c r="C524" s="177" t="s">
        <v>1340</v>
      </c>
      <c r="D524" s="177" t="s">
        <v>1341</v>
      </c>
      <c r="E524" s="203" t="s">
        <v>11</v>
      </c>
      <c r="F524" s="21" t="s">
        <v>27</v>
      </c>
      <c r="G524" s="21" t="s">
        <v>116</v>
      </c>
      <c r="K524" s="133" t="str">
        <f t="shared" si="8"/>
        <v>Georgia  Twist</v>
      </c>
      <c r="L524" s="223"/>
      <c r="M524" s="42"/>
    </row>
    <row r="525" spans="1:13" x14ac:dyDescent="0.25">
      <c r="A525" s="43"/>
      <c r="B525" s="37">
        <v>524</v>
      </c>
      <c r="C525" s="177" t="s">
        <v>1342</v>
      </c>
      <c r="D525" s="177" t="s">
        <v>548</v>
      </c>
      <c r="E525" s="203" t="s">
        <v>11</v>
      </c>
      <c r="F525" s="21" t="s">
        <v>27</v>
      </c>
      <c r="G525" s="21" t="s">
        <v>116</v>
      </c>
      <c r="K525" s="133" t="str">
        <f t="shared" si="8"/>
        <v>Elizabeth  Oakden</v>
      </c>
      <c r="L525" s="223"/>
      <c r="M525" s="42"/>
    </row>
    <row r="526" spans="1:13" x14ac:dyDescent="0.25">
      <c r="A526" s="43"/>
      <c r="B526" s="37">
        <v>525</v>
      </c>
      <c r="C526" s="177" t="s">
        <v>1343</v>
      </c>
      <c r="D526" s="177" t="s">
        <v>1344</v>
      </c>
      <c r="E526" s="203" t="s">
        <v>11</v>
      </c>
      <c r="F526" s="21" t="s">
        <v>27</v>
      </c>
      <c r="G526" s="21" t="s">
        <v>116</v>
      </c>
      <c r="K526" s="133" t="str">
        <f t="shared" si="8"/>
        <v>Annabel Farrel</v>
      </c>
      <c r="L526" s="223"/>
      <c r="M526" s="42"/>
    </row>
    <row r="527" spans="1:13" x14ac:dyDescent="0.25">
      <c r="A527" s="43"/>
      <c r="B527" s="37">
        <v>526</v>
      </c>
      <c r="C527" s="177" t="s">
        <v>497</v>
      </c>
      <c r="D527" s="177" t="s">
        <v>373</v>
      </c>
      <c r="E527" s="203" t="s">
        <v>11</v>
      </c>
      <c r="F527" s="21" t="s">
        <v>27</v>
      </c>
      <c r="G527" s="21" t="s">
        <v>116</v>
      </c>
      <c r="K527" s="133" t="str">
        <f t="shared" si="8"/>
        <v>Alice  White</v>
      </c>
      <c r="L527" s="223"/>
      <c r="M527" s="42"/>
    </row>
    <row r="528" spans="1:13" x14ac:dyDescent="0.25">
      <c r="A528" s="43"/>
      <c r="B528" s="37">
        <v>527</v>
      </c>
      <c r="C528" s="177" t="s">
        <v>545</v>
      </c>
      <c r="D528" s="177" t="s">
        <v>860</v>
      </c>
      <c r="E528" s="203" t="s">
        <v>14</v>
      </c>
      <c r="F528" s="21" t="s">
        <v>27</v>
      </c>
      <c r="G528" s="21" t="s">
        <v>98</v>
      </c>
      <c r="K528" s="133" t="str">
        <f t="shared" si="8"/>
        <v>Dylan Alcock</v>
      </c>
      <c r="L528" s="223"/>
      <c r="M528" s="42"/>
    </row>
    <row r="529" spans="1:13" x14ac:dyDescent="0.25">
      <c r="A529" s="43"/>
      <c r="B529" s="37">
        <v>528</v>
      </c>
      <c r="C529" s="177" t="s">
        <v>176</v>
      </c>
      <c r="D529" s="177" t="s">
        <v>1345</v>
      </c>
      <c r="E529" s="203" t="s">
        <v>14</v>
      </c>
      <c r="F529" s="21" t="s">
        <v>27</v>
      </c>
      <c r="G529" s="21" t="s">
        <v>98</v>
      </c>
      <c r="K529" s="133" t="str">
        <f t="shared" si="8"/>
        <v>Charlie Headley</v>
      </c>
      <c r="L529" s="223"/>
      <c r="M529" s="42"/>
    </row>
    <row r="530" spans="1:13" x14ac:dyDescent="0.25">
      <c r="A530" s="43"/>
      <c r="B530" s="37">
        <v>529</v>
      </c>
      <c r="C530" s="177" t="s">
        <v>636</v>
      </c>
      <c r="D530" s="177" t="s">
        <v>557</v>
      </c>
      <c r="E530" s="203" t="s">
        <v>14</v>
      </c>
      <c r="F530" s="21" t="s">
        <v>27</v>
      </c>
      <c r="G530" s="21" t="s">
        <v>98</v>
      </c>
      <c r="K530" s="133" t="str">
        <f t="shared" si="8"/>
        <v>Jacob O'Sullivan</v>
      </c>
      <c r="L530" s="223"/>
      <c r="M530" s="42"/>
    </row>
    <row r="531" spans="1:13" x14ac:dyDescent="0.25">
      <c r="A531" s="43"/>
      <c r="B531" s="37">
        <v>530</v>
      </c>
      <c r="C531" s="177" t="s">
        <v>372</v>
      </c>
      <c r="D531" s="177" t="s">
        <v>979</v>
      </c>
      <c r="E531" s="203" t="s">
        <v>14</v>
      </c>
      <c r="F531" s="21" t="s">
        <v>27</v>
      </c>
      <c r="G531" s="21" t="s">
        <v>98</v>
      </c>
      <c r="K531" s="133" t="str">
        <f t="shared" si="8"/>
        <v>Tom Goodison</v>
      </c>
      <c r="L531" s="223"/>
      <c r="M531" s="42"/>
    </row>
    <row r="532" spans="1:13" x14ac:dyDescent="0.25">
      <c r="A532" s="43"/>
      <c r="B532" s="37">
        <v>531</v>
      </c>
      <c r="C532" s="177" t="s">
        <v>961</v>
      </c>
      <c r="D532" s="177" t="s">
        <v>1346</v>
      </c>
      <c r="E532" s="203" t="s">
        <v>14</v>
      </c>
      <c r="F532" s="21" t="s">
        <v>27</v>
      </c>
      <c r="G532" s="21" t="s">
        <v>98</v>
      </c>
      <c r="K532" s="133" t="str">
        <f t="shared" si="8"/>
        <v>Ellis Casson</v>
      </c>
      <c r="L532" s="223"/>
      <c r="M532" s="42"/>
    </row>
    <row r="533" spans="1:13" x14ac:dyDescent="0.25">
      <c r="A533" s="43"/>
      <c r="B533" s="37">
        <v>532</v>
      </c>
      <c r="C533" s="177" t="s">
        <v>400</v>
      </c>
      <c r="D533" s="177" t="s">
        <v>1347</v>
      </c>
      <c r="E533" s="203" t="s">
        <v>14</v>
      </c>
      <c r="F533" s="21" t="s">
        <v>27</v>
      </c>
      <c r="G533" s="21" t="s">
        <v>98</v>
      </c>
      <c r="K533" s="133" t="str">
        <f t="shared" si="8"/>
        <v>Joe Timbers</v>
      </c>
      <c r="L533" s="223"/>
      <c r="M533" s="42"/>
    </row>
    <row r="534" spans="1:13" x14ac:dyDescent="0.25">
      <c r="A534" s="43"/>
      <c r="B534" s="37">
        <v>533</v>
      </c>
      <c r="C534" s="177" t="s">
        <v>540</v>
      </c>
      <c r="D534" s="177" t="s">
        <v>541</v>
      </c>
      <c r="E534" s="203" t="s">
        <v>12</v>
      </c>
      <c r="F534" s="21" t="s">
        <v>27</v>
      </c>
      <c r="G534" s="177" t="s">
        <v>116</v>
      </c>
      <c r="K534" s="133" t="str">
        <f t="shared" si="8"/>
        <v>Nyla Errington</v>
      </c>
      <c r="L534" s="223"/>
      <c r="M534" s="42"/>
    </row>
    <row r="535" spans="1:13" x14ac:dyDescent="0.25">
      <c r="A535" s="43"/>
      <c r="B535" s="37">
        <v>534</v>
      </c>
      <c r="C535" s="177" t="s">
        <v>664</v>
      </c>
      <c r="D535" s="177" t="s">
        <v>161</v>
      </c>
      <c r="E535" s="203" t="s">
        <v>12</v>
      </c>
      <c r="F535" s="21" t="s">
        <v>27</v>
      </c>
      <c r="G535" s="177" t="s">
        <v>116</v>
      </c>
      <c r="K535" s="133" t="str">
        <f t="shared" si="8"/>
        <v>Izzy Wright</v>
      </c>
      <c r="L535" s="223"/>
      <c r="M535" s="42"/>
    </row>
    <row r="536" spans="1:13" x14ac:dyDescent="0.25">
      <c r="A536" s="43"/>
      <c r="B536" s="37">
        <v>535</v>
      </c>
      <c r="C536" s="177" t="s">
        <v>659</v>
      </c>
      <c r="D536" s="177" t="s">
        <v>660</v>
      </c>
      <c r="E536" s="203" t="s">
        <v>12</v>
      </c>
      <c r="F536" s="21" t="s">
        <v>27</v>
      </c>
      <c r="G536" s="177" t="s">
        <v>116</v>
      </c>
      <c r="K536" s="133" t="str">
        <f t="shared" si="8"/>
        <v>Abby  Clay</v>
      </c>
      <c r="L536" s="223"/>
      <c r="M536" s="42"/>
    </row>
    <row r="537" spans="1:13" x14ac:dyDescent="0.25">
      <c r="A537" s="43"/>
      <c r="B537" s="37">
        <v>536</v>
      </c>
      <c r="C537" s="177" t="s">
        <v>588</v>
      </c>
      <c r="D537" s="177" t="s">
        <v>539</v>
      </c>
      <c r="E537" s="203" t="s">
        <v>12</v>
      </c>
      <c r="F537" s="21" t="s">
        <v>27</v>
      </c>
      <c r="G537" s="177" t="s">
        <v>116</v>
      </c>
      <c r="K537" s="133" t="str">
        <f t="shared" si="8"/>
        <v>Annie Chambers</v>
      </c>
      <c r="L537" s="223"/>
      <c r="M537" s="42"/>
    </row>
    <row r="538" spans="1:13" x14ac:dyDescent="0.25">
      <c r="A538" s="43"/>
      <c r="B538" s="37">
        <v>537</v>
      </c>
      <c r="C538" s="177" t="s">
        <v>448</v>
      </c>
      <c r="D538" s="177" t="s">
        <v>1348</v>
      </c>
      <c r="E538" s="203" t="s">
        <v>12</v>
      </c>
      <c r="F538" s="21" t="s">
        <v>27</v>
      </c>
      <c r="G538" s="177" t="s">
        <v>116</v>
      </c>
      <c r="K538" s="133" t="str">
        <f t="shared" si="8"/>
        <v>Isobel Patefield</v>
      </c>
      <c r="L538" s="223"/>
      <c r="M538" s="42"/>
    </row>
    <row r="539" spans="1:13" x14ac:dyDescent="0.25">
      <c r="A539" s="43"/>
      <c r="B539" s="37">
        <v>538</v>
      </c>
      <c r="C539" s="177" t="s">
        <v>1349</v>
      </c>
      <c r="D539" s="177" t="s">
        <v>1350</v>
      </c>
      <c r="E539" s="203" t="s">
        <v>12</v>
      </c>
      <c r="F539" s="21" t="s">
        <v>27</v>
      </c>
      <c r="G539" s="177" t="s">
        <v>116</v>
      </c>
      <c r="K539" s="133" t="str">
        <f t="shared" si="8"/>
        <v>Macy Plunkett</v>
      </c>
      <c r="L539" s="223"/>
      <c r="M539" s="42"/>
    </row>
    <row r="540" spans="1:13" x14ac:dyDescent="0.25">
      <c r="A540" s="43"/>
      <c r="B540" s="37">
        <v>539</v>
      </c>
      <c r="C540" s="177" t="s">
        <v>536</v>
      </c>
      <c r="D540" s="177" t="s">
        <v>537</v>
      </c>
      <c r="E540" s="203" t="s">
        <v>12</v>
      </c>
      <c r="F540" s="21" t="s">
        <v>27</v>
      </c>
      <c r="G540" s="177" t="s">
        <v>116</v>
      </c>
      <c r="K540" s="133" t="str">
        <f t="shared" si="8"/>
        <v>Bethan Buckley</v>
      </c>
      <c r="L540" s="223"/>
      <c r="M540" s="42"/>
    </row>
    <row r="541" spans="1:13" x14ac:dyDescent="0.25">
      <c r="A541" s="43"/>
      <c r="B541" s="37">
        <v>540</v>
      </c>
      <c r="C541" s="177" t="s">
        <v>555</v>
      </c>
      <c r="D541" s="177" t="s">
        <v>543</v>
      </c>
      <c r="E541" s="203" t="s">
        <v>12</v>
      </c>
      <c r="F541" s="21" t="s">
        <v>27</v>
      </c>
      <c r="G541" s="177" t="s">
        <v>116</v>
      </c>
      <c r="K541" s="133" t="str">
        <f t="shared" si="8"/>
        <v>Maisey Booth</v>
      </c>
      <c r="L541" s="223"/>
      <c r="M541" s="42"/>
    </row>
    <row r="542" spans="1:13" x14ac:dyDescent="0.25">
      <c r="A542" s="43"/>
      <c r="B542" s="37">
        <v>541</v>
      </c>
      <c r="C542" s="177" t="s">
        <v>1093</v>
      </c>
      <c r="D542" s="177" t="s">
        <v>1351</v>
      </c>
      <c r="E542" s="203" t="s">
        <v>12</v>
      </c>
      <c r="F542" s="21" t="s">
        <v>27</v>
      </c>
      <c r="G542" s="177" t="s">
        <v>116</v>
      </c>
      <c r="K542" s="133" t="str">
        <f t="shared" si="8"/>
        <v>Jess Anderson</v>
      </c>
      <c r="L542" s="223"/>
      <c r="M542" s="42"/>
    </row>
    <row r="543" spans="1:13" x14ac:dyDescent="0.25">
      <c r="A543" s="43"/>
      <c r="B543" s="37">
        <v>542</v>
      </c>
      <c r="C543" s="177" t="s">
        <v>549</v>
      </c>
      <c r="D543" s="177" t="s">
        <v>1346</v>
      </c>
      <c r="E543" s="203" t="s">
        <v>12</v>
      </c>
      <c r="F543" s="21" t="s">
        <v>27</v>
      </c>
      <c r="G543" s="177" t="s">
        <v>116</v>
      </c>
      <c r="K543" s="133" t="str">
        <f t="shared" si="8"/>
        <v>Sophia Casson</v>
      </c>
      <c r="L543" s="223"/>
      <c r="M543" s="42"/>
    </row>
    <row r="544" spans="1:13" x14ac:dyDescent="0.25">
      <c r="A544" s="43"/>
      <c r="B544" s="37">
        <v>543</v>
      </c>
      <c r="C544" s="177" t="s">
        <v>649</v>
      </c>
      <c r="D544" s="177" t="s">
        <v>344</v>
      </c>
      <c r="E544" s="203" t="s">
        <v>12</v>
      </c>
      <c r="F544" s="21" t="s">
        <v>27</v>
      </c>
      <c r="G544" s="177" t="s">
        <v>116</v>
      </c>
      <c r="K544" s="133" t="str">
        <f t="shared" si="8"/>
        <v>Erin Carter</v>
      </c>
      <c r="L544" s="223"/>
      <c r="M544" s="42"/>
    </row>
    <row r="545" spans="1:13" x14ac:dyDescent="0.25">
      <c r="A545" s="43"/>
      <c r="B545" s="37">
        <v>544</v>
      </c>
      <c r="C545" s="177" t="s">
        <v>1352</v>
      </c>
      <c r="D545" s="177" t="s">
        <v>870</v>
      </c>
      <c r="E545" s="203" t="s">
        <v>12</v>
      </c>
      <c r="F545" s="21" t="s">
        <v>27</v>
      </c>
      <c r="G545" s="177" t="s">
        <v>116</v>
      </c>
      <c r="K545" s="133" t="str">
        <f t="shared" si="8"/>
        <v>Pippa Halliday</v>
      </c>
      <c r="L545" s="223"/>
      <c r="M545" s="42"/>
    </row>
    <row r="546" spans="1:13" x14ac:dyDescent="0.25">
      <c r="A546" s="43"/>
      <c r="B546" s="37">
        <v>545</v>
      </c>
      <c r="C546" s="177" t="s">
        <v>709</v>
      </c>
      <c r="D546" s="177" t="s">
        <v>1353</v>
      </c>
      <c r="E546" s="203" t="s">
        <v>12</v>
      </c>
      <c r="F546" s="21" t="s">
        <v>27</v>
      </c>
      <c r="G546" s="177" t="s">
        <v>116</v>
      </c>
      <c r="K546" s="133" t="str">
        <f t="shared" si="8"/>
        <v>Heidi Lever</v>
      </c>
      <c r="L546" s="223"/>
      <c r="M546" s="42"/>
    </row>
    <row r="547" spans="1:13" x14ac:dyDescent="0.25">
      <c r="A547" s="43"/>
      <c r="B547" s="37">
        <v>546</v>
      </c>
      <c r="C547" s="177" t="s">
        <v>1150</v>
      </c>
      <c r="D547" s="177" t="s">
        <v>1354</v>
      </c>
      <c r="E547" s="203" t="s">
        <v>15</v>
      </c>
      <c r="F547" s="21" t="s">
        <v>27</v>
      </c>
      <c r="G547" s="177" t="s">
        <v>98</v>
      </c>
      <c r="K547" s="133" t="str">
        <f t="shared" si="8"/>
        <v>Ethan  Heggerty</v>
      </c>
      <c r="L547" s="223"/>
      <c r="M547" s="42"/>
    </row>
    <row r="548" spans="1:13" x14ac:dyDescent="0.25">
      <c r="A548" s="43"/>
      <c r="B548" s="37">
        <v>547</v>
      </c>
      <c r="C548" s="177" t="s">
        <v>176</v>
      </c>
      <c r="D548" s="177" t="s">
        <v>544</v>
      </c>
      <c r="E548" s="203" t="s">
        <v>15</v>
      </c>
      <c r="F548" s="21" t="s">
        <v>27</v>
      </c>
      <c r="G548" s="177" t="s">
        <v>98</v>
      </c>
      <c r="K548" s="133" t="str">
        <f t="shared" si="8"/>
        <v>Charlie Rowe</v>
      </c>
      <c r="L548" s="223"/>
      <c r="M548" s="42"/>
    </row>
    <row r="549" spans="1:13" x14ac:dyDescent="0.25">
      <c r="A549" s="43"/>
      <c r="B549" s="37">
        <v>548</v>
      </c>
      <c r="C549" s="177" t="s">
        <v>831</v>
      </c>
      <c r="D549" s="177" t="s">
        <v>146</v>
      </c>
      <c r="E549" s="203" t="s">
        <v>15</v>
      </c>
      <c r="F549" s="21" t="s">
        <v>27</v>
      </c>
      <c r="G549" s="177" t="s">
        <v>98</v>
      </c>
      <c r="K549" s="133" t="str">
        <f t="shared" si="8"/>
        <v>Lucas  Smith</v>
      </c>
      <c r="L549" s="223"/>
      <c r="M549" s="42"/>
    </row>
    <row r="550" spans="1:13" x14ac:dyDescent="0.25">
      <c r="A550" s="43"/>
      <c r="B550" s="37">
        <v>549</v>
      </c>
      <c r="C550" s="177" t="s">
        <v>1355</v>
      </c>
      <c r="D550" s="177" t="s">
        <v>1356</v>
      </c>
      <c r="E550" s="203" t="s">
        <v>15</v>
      </c>
      <c r="F550" s="21" t="s">
        <v>27</v>
      </c>
      <c r="G550" s="177" t="s">
        <v>98</v>
      </c>
      <c r="K550" s="133" t="str">
        <f t="shared" si="8"/>
        <v>Oscar  Hanks</v>
      </c>
      <c r="L550" s="223"/>
      <c r="M550" s="42"/>
    </row>
    <row r="551" spans="1:13" x14ac:dyDescent="0.25">
      <c r="A551" s="43"/>
      <c r="B551" s="37">
        <v>550</v>
      </c>
      <c r="C551" s="177" t="s">
        <v>1357</v>
      </c>
      <c r="D551" s="177" t="s">
        <v>547</v>
      </c>
      <c r="E551" s="203" t="s">
        <v>15</v>
      </c>
      <c r="F551" s="21" t="s">
        <v>27</v>
      </c>
      <c r="G551" s="177" t="s">
        <v>98</v>
      </c>
      <c r="K551" s="133" t="str">
        <f t="shared" si="8"/>
        <v>Zac Jardine</v>
      </c>
      <c r="L551" s="223"/>
      <c r="M551" s="42"/>
    </row>
    <row r="552" spans="1:13" x14ac:dyDescent="0.25">
      <c r="A552" s="43"/>
      <c r="B552" s="37">
        <v>551</v>
      </c>
      <c r="C552" s="177" t="s">
        <v>162</v>
      </c>
      <c r="D552" s="177" t="s">
        <v>1358</v>
      </c>
      <c r="E552" s="203" t="s">
        <v>15</v>
      </c>
      <c r="F552" s="21" t="s">
        <v>27</v>
      </c>
      <c r="G552" s="177" t="s">
        <v>98</v>
      </c>
      <c r="K552" s="133" t="str">
        <f t="shared" si="8"/>
        <v>George Marsh</v>
      </c>
      <c r="L552" s="223"/>
      <c r="M552" s="42"/>
    </row>
    <row r="553" spans="1:13" x14ac:dyDescent="0.25">
      <c r="A553" s="43"/>
      <c r="B553" s="37">
        <v>552</v>
      </c>
      <c r="C553" s="177" t="s">
        <v>370</v>
      </c>
      <c r="D553" s="177" t="s">
        <v>548</v>
      </c>
      <c r="E553" s="203" t="s">
        <v>15</v>
      </c>
      <c r="F553" s="21" t="s">
        <v>27</v>
      </c>
      <c r="G553" s="177" t="s">
        <v>98</v>
      </c>
      <c r="K553" s="133" t="str">
        <f t="shared" si="8"/>
        <v>William Oakden</v>
      </c>
      <c r="L553" s="223"/>
      <c r="M553" s="42"/>
    </row>
    <row r="554" spans="1:13" x14ac:dyDescent="0.25">
      <c r="A554" s="43"/>
      <c r="B554" s="37">
        <v>553</v>
      </c>
      <c r="C554" s="177" t="s">
        <v>1355</v>
      </c>
      <c r="D554" s="177" t="s">
        <v>1347</v>
      </c>
      <c r="E554" s="203" t="s">
        <v>15</v>
      </c>
      <c r="F554" s="21" t="s">
        <v>27</v>
      </c>
      <c r="G554" s="177" t="s">
        <v>98</v>
      </c>
      <c r="K554" s="133" t="str">
        <f t="shared" si="8"/>
        <v>Oscar  Timbers</v>
      </c>
      <c r="L554" s="223"/>
      <c r="M554" s="42"/>
    </row>
    <row r="555" spans="1:13" x14ac:dyDescent="0.25">
      <c r="A555" s="43"/>
      <c r="B555" s="37">
        <v>554</v>
      </c>
      <c r="C555" s="177" t="s">
        <v>545</v>
      </c>
      <c r="D555" s="177" t="s">
        <v>543</v>
      </c>
      <c r="E555" s="203" t="s">
        <v>15</v>
      </c>
      <c r="F555" s="21" t="s">
        <v>27</v>
      </c>
      <c r="G555" s="177" t="s">
        <v>98</v>
      </c>
      <c r="K555" s="133" t="str">
        <f t="shared" si="8"/>
        <v>Dylan Booth</v>
      </c>
      <c r="L555" s="223"/>
      <c r="M555" s="42"/>
    </row>
    <row r="556" spans="1:13" x14ac:dyDescent="0.25">
      <c r="A556" s="43"/>
      <c r="B556" s="37">
        <v>555</v>
      </c>
      <c r="C556" s="177" t="s">
        <v>497</v>
      </c>
      <c r="D556" s="177" t="s">
        <v>557</v>
      </c>
      <c r="E556" s="203" t="s">
        <v>13</v>
      </c>
      <c r="F556" s="21" t="s">
        <v>27</v>
      </c>
      <c r="G556" s="177" t="s">
        <v>116</v>
      </c>
      <c r="K556" s="133" t="str">
        <f t="shared" si="8"/>
        <v>Alice  O'Sullivan</v>
      </c>
      <c r="L556" s="223"/>
      <c r="M556" s="42"/>
    </row>
    <row r="557" spans="1:13" x14ac:dyDescent="0.25">
      <c r="A557" s="43"/>
      <c r="B557" s="37">
        <v>556</v>
      </c>
      <c r="C557" s="177" t="s">
        <v>549</v>
      </c>
      <c r="D557" s="177" t="s">
        <v>541</v>
      </c>
      <c r="E557" s="203" t="s">
        <v>13</v>
      </c>
      <c r="F557" s="21" t="s">
        <v>27</v>
      </c>
      <c r="G557" s="177" t="s">
        <v>116</v>
      </c>
      <c r="K557" s="133" t="str">
        <f t="shared" si="8"/>
        <v>Sophia Errington</v>
      </c>
      <c r="L557" s="223"/>
      <c r="M557" s="42"/>
    </row>
    <row r="558" spans="1:13" x14ac:dyDescent="0.25">
      <c r="A558" s="43"/>
      <c r="B558" s="37">
        <v>557</v>
      </c>
      <c r="C558" s="177" t="s">
        <v>456</v>
      </c>
      <c r="D558" s="177" t="s">
        <v>1351</v>
      </c>
      <c r="E558" s="203" t="s">
        <v>13</v>
      </c>
      <c r="F558" s="21" t="s">
        <v>27</v>
      </c>
      <c r="G558" s="177" t="s">
        <v>116</v>
      </c>
      <c r="K558" s="133" t="str">
        <f t="shared" si="8"/>
        <v>Emily Anderson</v>
      </c>
      <c r="L558" s="223"/>
      <c r="M558" s="42"/>
    </row>
    <row r="559" spans="1:13" x14ac:dyDescent="0.25">
      <c r="A559" s="43"/>
      <c r="B559" s="37">
        <v>558</v>
      </c>
      <c r="C559" s="177" t="s">
        <v>1359</v>
      </c>
      <c r="D559" s="177" t="s">
        <v>556</v>
      </c>
      <c r="E559" s="203" t="s">
        <v>13</v>
      </c>
      <c r="F559" s="21" t="s">
        <v>27</v>
      </c>
      <c r="G559" s="177" t="s">
        <v>116</v>
      </c>
      <c r="K559" s="133" t="str">
        <f t="shared" si="8"/>
        <v>Maisey  Bellwood</v>
      </c>
      <c r="L559" s="223"/>
      <c r="M559" s="42"/>
    </row>
    <row r="560" spans="1:13" x14ac:dyDescent="0.25">
      <c r="A560" s="43"/>
      <c r="B560" s="37">
        <v>559</v>
      </c>
      <c r="C560" s="177" t="s">
        <v>550</v>
      </c>
      <c r="D560" s="177" t="s">
        <v>539</v>
      </c>
      <c r="E560" s="203" t="s">
        <v>13</v>
      </c>
      <c r="F560" s="21" t="s">
        <v>27</v>
      </c>
      <c r="G560" s="177" t="s">
        <v>116</v>
      </c>
      <c r="K560" s="133" t="str">
        <f t="shared" si="8"/>
        <v>Charlotte Chambers</v>
      </c>
      <c r="L560" s="223"/>
      <c r="M560" s="42"/>
    </row>
    <row r="561" spans="1:13" x14ac:dyDescent="0.25">
      <c r="A561" s="43"/>
      <c r="B561" s="37">
        <v>560</v>
      </c>
      <c r="C561" s="177" t="s">
        <v>551</v>
      </c>
      <c r="D561" s="177" t="s">
        <v>552</v>
      </c>
      <c r="E561" s="203" t="s">
        <v>13</v>
      </c>
      <c r="F561" s="21" t="s">
        <v>27</v>
      </c>
      <c r="G561" s="177" t="s">
        <v>116</v>
      </c>
      <c r="K561" s="133" t="str">
        <f t="shared" si="8"/>
        <v>Eilidh Molloy</v>
      </c>
      <c r="L561" s="223"/>
      <c r="M561" s="42"/>
    </row>
    <row r="562" spans="1:13" x14ac:dyDescent="0.25">
      <c r="A562" s="43"/>
      <c r="B562" s="37">
        <v>561</v>
      </c>
      <c r="C562" s="177" t="s">
        <v>1360</v>
      </c>
      <c r="D562" s="177" t="s">
        <v>554</v>
      </c>
      <c r="E562" s="203" t="s">
        <v>13</v>
      </c>
      <c r="F562" s="21" t="s">
        <v>27</v>
      </c>
      <c r="G562" s="177" t="s">
        <v>116</v>
      </c>
      <c r="K562" s="133" t="str">
        <f t="shared" si="8"/>
        <v>Lara Brown</v>
      </c>
      <c r="L562" s="223"/>
      <c r="M562" s="42"/>
    </row>
    <row r="563" spans="1:13" x14ac:dyDescent="0.25">
      <c r="A563" s="43"/>
      <c r="B563" s="37">
        <v>562</v>
      </c>
      <c r="C563" s="177" t="s">
        <v>1361</v>
      </c>
      <c r="D563" s="177" t="s">
        <v>537</v>
      </c>
      <c r="E563" s="203" t="s">
        <v>13</v>
      </c>
      <c r="F563" s="21" t="s">
        <v>27</v>
      </c>
      <c r="G563" s="177" t="s">
        <v>116</v>
      </c>
      <c r="K563" s="133" t="str">
        <f t="shared" si="8"/>
        <v>Katie  Buckley</v>
      </c>
      <c r="L563" s="223"/>
      <c r="M563" s="42"/>
    </row>
    <row r="564" spans="1:13" x14ac:dyDescent="0.25">
      <c r="A564" s="43"/>
      <c r="B564" s="37">
        <v>563</v>
      </c>
      <c r="C564" s="177" t="s">
        <v>1362</v>
      </c>
      <c r="D564" s="177" t="s">
        <v>1248</v>
      </c>
      <c r="E564" s="203" t="s">
        <v>13</v>
      </c>
      <c r="F564" s="21" t="s">
        <v>27</v>
      </c>
      <c r="G564" s="177" t="s">
        <v>116</v>
      </c>
      <c r="K564" s="133" t="str">
        <f t="shared" si="8"/>
        <v>Megan  Wilkinson</v>
      </c>
      <c r="L564" s="223"/>
      <c r="M564" s="42"/>
    </row>
    <row r="565" spans="1:13" x14ac:dyDescent="0.25">
      <c r="A565" s="43"/>
      <c r="B565" s="37">
        <v>564</v>
      </c>
      <c r="C565" s="177" t="s">
        <v>200</v>
      </c>
      <c r="D565" s="177" t="s">
        <v>1363</v>
      </c>
      <c r="E565" s="203" t="s">
        <v>13</v>
      </c>
      <c r="F565" s="21" t="s">
        <v>27</v>
      </c>
      <c r="G565" s="177" t="s">
        <v>116</v>
      </c>
      <c r="K565" s="133" t="str">
        <f t="shared" si="8"/>
        <v>Jessica  Hyde</v>
      </c>
      <c r="L565" s="223"/>
      <c r="M565" s="42"/>
    </row>
    <row r="566" spans="1:13" x14ac:dyDescent="0.25">
      <c r="A566" s="43"/>
      <c r="B566" s="37">
        <v>565</v>
      </c>
      <c r="C566" s="177" t="s">
        <v>1364</v>
      </c>
      <c r="D566" s="177" t="s">
        <v>1365</v>
      </c>
      <c r="E566" s="203" t="s">
        <v>13</v>
      </c>
      <c r="F566" s="21" t="s">
        <v>27</v>
      </c>
      <c r="G566" s="177" t="s">
        <v>116</v>
      </c>
      <c r="K566" s="133" t="str">
        <f t="shared" si="8"/>
        <v>Layla  Kirkley</v>
      </c>
      <c r="L566" s="223"/>
      <c r="M566" s="42"/>
    </row>
    <row r="567" spans="1:13" x14ac:dyDescent="0.25">
      <c r="A567" s="43"/>
      <c r="B567" s="37">
        <v>566</v>
      </c>
      <c r="C567" s="177" t="s">
        <v>260</v>
      </c>
      <c r="D567" s="177" t="s">
        <v>1366</v>
      </c>
      <c r="E567" s="203" t="s">
        <v>13</v>
      </c>
      <c r="F567" s="21" t="s">
        <v>27</v>
      </c>
      <c r="G567" s="177" t="s">
        <v>116</v>
      </c>
      <c r="K567" s="133" t="str">
        <f t="shared" si="8"/>
        <v>Phoebe  Midgeley</v>
      </c>
      <c r="L567" s="223"/>
      <c r="M567" s="42"/>
    </row>
    <row r="568" spans="1:13" x14ac:dyDescent="0.25">
      <c r="A568" s="43"/>
      <c r="B568" s="37">
        <v>567</v>
      </c>
      <c r="C568" s="177" t="s">
        <v>1362</v>
      </c>
      <c r="D568" s="177" t="s">
        <v>1248</v>
      </c>
      <c r="E568" s="203" t="s">
        <v>13</v>
      </c>
      <c r="F568" s="21" t="s">
        <v>27</v>
      </c>
      <c r="G568" s="177" t="s">
        <v>116</v>
      </c>
      <c r="K568" s="133" t="str">
        <f t="shared" si="8"/>
        <v>Megan  Wilkinson</v>
      </c>
      <c r="L568" s="223"/>
      <c r="M568" s="42"/>
    </row>
    <row r="569" spans="1:13" x14ac:dyDescent="0.25">
      <c r="A569" s="43"/>
      <c r="B569" s="37">
        <v>568</v>
      </c>
      <c r="C569" s="177" t="s">
        <v>1367</v>
      </c>
      <c r="D569" s="177" t="s">
        <v>1368</v>
      </c>
      <c r="E569" s="203" t="s">
        <v>13</v>
      </c>
      <c r="F569" s="21" t="s">
        <v>27</v>
      </c>
      <c r="G569" s="177" t="s">
        <v>116</v>
      </c>
      <c r="K569" s="133" t="str">
        <f t="shared" si="8"/>
        <v>?Lucy Mcnabb</v>
      </c>
      <c r="L569" s="223"/>
      <c r="M569" s="42"/>
    </row>
    <row r="570" spans="1:13" x14ac:dyDescent="0.25">
      <c r="A570" s="43"/>
      <c r="B570" s="37">
        <v>569</v>
      </c>
      <c r="C570" s="177" t="s">
        <v>302</v>
      </c>
      <c r="D570" s="177" t="s">
        <v>1369</v>
      </c>
      <c r="E570" s="203" t="s">
        <v>16</v>
      </c>
      <c r="F570" s="21" t="s">
        <v>27</v>
      </c>
      <c r="G570" s="133" t="s">
        <v>98</v>
      </c>
      <c r="K570" s="133" t="str">
        <f t="shared" si="8"/>
        <v>Owen  Ashdown</v>
      </c>
      <c r="L570" s="223"/>
      <c r="M570" s="42"/>
    </row>
    <row r="571" spans="1:13" x14ac:dyDescent="0.25">
      <c r="A571" s="43"/>
      <c r="B571" s="37">
        <v>570</v>
      </c>
      <c r="C571" s="177" t="s">
        <v>421</v>
      </c>
      <c r="D571" s="177" t="s">
        <v>1370</v>
      </c>
      <c r="E571" s="203" t="s">
        <v>16</v>
      </c>
      <c r="F571" s="21" t="s">
        <v>27</v>
      </c>
      <c r="G571" s="133" t="s">
        <v>98</v>
      </c>
      <c r="K571" s="133" t="str">
        <f t="shared" si="8"/>
        <v>Archie Peaker</v>
      </c>
      <c r="L571" s="223"/>
      <c r="M571" s="42"/>
    </row>
    <row r="572" spans="1:13" x14ac:dyDescent="0.25">
      <c r="A572" s="43"/>
      <c r="B572" s="37">
        <v>571</v>
      </c>
      <c r="C572" s="177" t="s">
        <v>563</v>
      </c>
      <c r="D572" s="177" t="s">
        <v>1163</v>
      </c>
      <c r="E572" s="203" t="s">
        <v>16</v>
      </c>
      <c r="F572" s="21" t="s">
        <v>27</v>
      </c>
      <c r="G572" s="133" t="s">
        <v>98</v>
      </c>
      <c r="K572" s="133" t="str">
        <f t="shared" si="8"/>
        <v>Sam Barber</v>
      </c>
      <c r="L572" s="223"/>
      <c r="M572" s="42"/>
    </row>
    <row r="573" spans="1:13" x14ac:dyDescent="0.25">
      <c r="A573" s="43"/>
      <c r="B573" s="37">
        <v>572</v>
      </c>
      <c r="C573" s="177" t="s">
        <v>370</v>
      </c>
      <c r="D573" s="177" t="s">
        <v>1371</v>
      </c>
      <c r="E573" s="203" t="s">
        <v>16</v>
      </c>
      <c r="F573" s="21" t="s">
        <v>27</v>
      </c>
      <c r="G573" s="133" t="s">
        <v>98</v>
      </c>
      <c r="K573" s="133" t="str">
        <f t="shared" si="8"/>
        <v>William Askew</v>
      </c>
      <c r="L573" s="223"/>
      <c r="M573" s="42"/>
    </row>
    <row r="574" spans="1:13" x14ac:dyDescent="0.25">
      <c r="A574" s="43"/>
      <c r="B574" s="37">
        <v>573</v>
      </c>
      <c r="C574" s="177" t="s">
        <v>1372</v>
      </c>
      <c r="D574" s="177" t="s">
        <v>1373</v>
      </c>
      <c r="E574" s="203" t="s">
        <v>16</v>
      </c>
      <c r="F574" s="21" t="s">
        <v>27</v>
      </c>
      <c r="G574" s="133" t="s">
        <v>98</v>
      </c>
      <c r="K574" s="133" t="str">
        <f t="shared" si="8"/>
        <v>Kalyan Dillon-Downey</v>
      </c>
      <c r="L574" s="223"/>
      <c r="M574" s="42"/>
    </row>
    <row r="575" spans="1:13" x14ac:dyDescent="0.25">
      <c r="A575" s="43"/>
      <c r="B575" s="37">
        <v>574</v>
      </c>
      <c r="C575" s="177" t="s">
        <v>648</v>
      </c>
      <c r="D575" s="177" t="s">
        <v>1374</v>
      </c>
      <c r="E575" s="203" t="s">
        <v>16</v>
      </c>
      <c r="F575" s="21" t="s">
        <v>27</v>
      </c>
      <c r="G575" s="133" t="s">
        <v>98</v>
      </c>
      <c r="K575" s="133" t="str">
        <f t="shared" si="8"/>
        <v>Ned Gallagher-Thompson</v>
      </c>
      <c r="L575" s="223"/>
      <c r="M575" s="42"/>
    </row>
    <row r="576" spans="1:13" x14ac:dyDescent="0.25">
      <c r="A576" s="43"/>
      <c r="B576" s="37">
        <v>575</v>
      </c>
      <c r="C576" s="177" t="s">
        <v>364</v>
      </c>
      <c r="D576" s="177" t="s">
        <v>979</v>
      </c>
      <c r="E576" s="203" t="s">
        <v>16</v>
      </c>
      <c r="F576" s="21" t="s">
        <v>27</v>
      </c>
      <c r="G576" s="133" t="s">
        <v>98</v>
      </c>
      <c r="K576" s="133" t="str">
        <f t="shared" si="8"/>
        <v>Oliver Goodison</v>
      </c>
      <c r="L576" s="223"/>
      <c r="M576" s="42"/>
    </row>
    <row r="577" spans="1:13" x14ac:dyDescent="0.25">
      <c r="A577" s="43"/>
      <c r="B577" s="37">
        <v>576</v>
      </c>
      <c r="C577" s="177" t="s">
        <v>1375</v>
      </c>
      <c r="D577" s="177" t="s">
        <v>1248</v>
      </c>
      <c r="E577" s="203" t="s">
        <v>16</v>
      </c>
      <c r="F577" s="21" t="s">
        <v>27</v>
      </c>
      <c r="G577" s="133" t="s">
        <v>98</v>
      </c>
      <c r="K577" s="133" t="str">
        <f t="shared" si="8"/>
        <v>Ewen  Wilkinson</v>
      </c>
      <c r="L577" s="223"/>
      <c r="M577" s="42"/>
    </row>
    <row r="578" spans="1:13" x14ac:dyDescent="0.25">
      <c r="A578" s="43"/>
      <c r="B578" s="37">
        <v>577</v>
      </c>
      <c r="C578" s="177" t="s">
        <v>1376</v>
      </c>
      <c r="D578" s="177" t="s">
        <v>1377</v>
      </c>
      <c r="E578" s="203" t="s">
        <v>16</v>
      </c>
      <c r="F578" s="21" t="s">
        <v>27</v>
      </c>
      <c r="G578" s="133" t="s">
        <v>98</v>
      </c>
      <c r="K578" s="133" t="str">
        <f t="shared" si="8"/>
        <v>Seth Linacre</v>
      </c>
      <c r="L578" s="223"/>
      <c r="M578" s="42"/>
    </row>
    <row r="579" spans="1:13" x14ac:dyDescent="0.25">
      <c r="A579" s="43"/>
      <c r="B579" s="37">
        <v>578</v>
      </c>
      <c r="C579" s="177" t="s">
        <v>1378</v>
      </c>
      <c r="D579" s="177" t="s">
        <v>558</v>
      </c>
      <c r="E579" s="203" t="s">
        <v>16</v>
      </c>
      <c r="F579" s="21" t="s">
        <v>27</v>
      </c>
      <c r="G579" s="133" t="s">
        <v>98</v>
      </c>
      <c r="K579" s="133" t="str">
        <f t="shared" ref="K579:K642" si="9">PROPER(CONCATENATE(C579," ",D579))</f>
        <v>Finlay  Whatford</v>
      </c>
      <c r="L579" s="223"/>
      <c r="M579" s="42"/>
    </row>
    <row r="580" spans="1:13" x14ac:dyDescent="0.25">
      <c r="A580" s="43"/>
      <c r="B580" s="37">
        <v>579</v>
      </c>
      <c r="C580" s="177" t="s">
        <v>1389</v>
      </c>
      <c r="D580" s="177" t="s">
        <v>1390</v>
      </c>
      <c r="E580" s="203" t="s">
        <v>14</v>
      </c>
      <c r="F580" s="21" t="s">
        <v>27</v>
      </c>
      <c r="G580" s="133" t="s">
        <v>98</v>
      </c>
      <c r="K580" s="133" t="str">
        <f t="shared" si="9"/>
        <v>Felix Linacae</v>
      </c>
      <c r="L580" s="223"/>
      <c r="M580" s="42"/>
    </row>
    <row r="581" spans="1:13" x14ac:dyDescent="0.25">
      <c r="A581" s="43"/>
      <c r="B581" s="37">
        <v>580</v>
      </c>
      <c r="C581" s="177" t="s">
        <v>473</v>
      </c>
      <c r="D581" s="177" t="s">
        <v>26</v>
      </c>
      <c r="E581" s="203" t="s">
        <v>12</v>
      </c>
      <c r="F581" s="21" t="s">
        <v>27</v>
      </c>
      <c r="G581" s="133" t="s">
        <v>116</v>
      </c>
      <c r="K581" s="133" t="str">
        <f t="shared" si="9"/>
        <v>Rosie Wakefield</v>
      </c>
      <c r="L581" s="223"/>
      <c r="M581" s="42"/>
    </row>
    <row r="582" spans="1:13" x14ac:dyDescent="0.25">
      <c r="A582" s="43"/>
      <c r="B582" s="37">
        <v>581</v>
      </c>
      <c r="C582" s="177"/>
      <c r="D582" s="177"/>
      <c r="E582" s="203"/>
      <c r="F582" s="21"/>
      <c r="K582" s="133" t="str">
        <f t="shared" si="9"/>
        <v xml:space="preserve"> </v>
      </c>
      <c r="L582" s="223"/>
      <c r="M582" s="42"/>
    </row>
    <row r="583" spans="1:13" x14ac:dyDescent="0.25">
      <c r="A583" s="43"/>
      <c r="B583" s="37">
        <v>582</v>
      </c>
      <c r="C583" s="177"/>
      <c r="D583" s="177"/>
      <c r="E583" s="203"/>
      <c r="F583" s="21"/>
      <c r="K583" s="133" t="str">
        <f t="shared" si="9"/>
        <v xml:space="preserve"> </v>
      </c>
      <c r="L583" s="223"/>
      <c r="M583" s="42"/>
    </row>
    <row r="584" spans="1:13" x14ac:dyDescent="0.25">
      <c r="A584" s="43"/>
      <c r="B584" s="37">
        <v>583</v>
      </c>
      <c r="C584" s="177"/>
      <c r="D584" s="177"/>
      <c r="E584" s="203"/>
      <c r="F584" s="21"/>
      <c r="K584" s="133" t="str">
        <f t="shared" si="9"/>
        <v xml:space="preserve"> </v>
      </c>
      <c r="L584" s="223"/>
      <c r="M584" s="42"/>
    </row>
    <row r="585" spans="1:13" x14ac:dyDescent="0.25">
      <c r="A585" s="43"/>
      <c r="B585" s="37">
        <v>584</v>
      </c>
      <c r="C585" s="177"/>
      <c r="D585" s="177"/>
      <c r="E585" s="203"/>
      <c r="F585" s="21"/>
      <c r="K585" s="133" t="str">
        <f t="shared" si="9"/>
        <v xml:space="preserve"> </v>
      </c>
      <c r="L585" s="223"/>
      <c r="M585" s="42"/>
    </row>
    <row r="586" spans="1:13" x14ac:dyDescent="0.25">
      <c r="A586" s="43"/>
      <c r="B586" s="37">
        <v>585</v>
      </c>
      <c r="C586" s="177"/>
      <c r="D586" s="177"/>
      <c r="E586" s="203"/>
      <c r="F586" s="21"/>
      <c r="K586" s="133" t="str">
        <f t="shared" si="9"/>
        <v xml:space="preserve"> </v>
      </c>
      <c r="L586" s="223"/>
      <c r="M586" s="42"/>
    </row>
    <row r="587" spans="1:13" x14ac:dyDescent="0.25">
      <c r="A587" s="43"/>
      <c r="B587" s="37">
        <v>586</v>
      </c>
      <c r="C587" s="177"/>
      <c r="D587" s="177"/>
      <c r="E587" s="203"/>
      <c r="F587" s="21"/>
      <c r="K587" s="133" t="str">
        <f t="shared" si="9"/>
        <v xml:space="preserve"> </v>
      </c>
      <c r="L587" s="223"/>
      <c r="M587" s="42"/>
    </row>
    <row r="588" spans="1:13" x14ac:dyDescent="0.25">
      <c r="A588" s="43"/>
      <c r="B588" s="37">
        <v>587</v>
      </c>
      <c r="C588" s="177"/>
      <c r="D588" s="177"/>
      <c r="E588" s="203"/>
      <c r="F588" s="21"/>
      <c r="K588" s="133" t="str">
        <f t="shared" si="9"/>
        <v xml:space="preserve"> </v>
      </c>
      <c r="L588" s="223"/>
      <c r="M588" s="42"/>
    </row>
    <row r="589" spans="1:13" x14ac:dyDescent="0.25">
      <c r="A589" s="43"/>
      <c r="B589" s="37">
        <v>588</v>
      </c>
      <c r="C589" s="177"/>
      <c r="D589" s="177"/>
      <c r="E589" s="203"/>
      <c r="F589" s="21"/>
      <c r="K589" s="133" t="str">
        <f t="shared" si="9"/>
        <v xml:space="preserve"> </v>
      </c>
      <c r="L589" s="223"/>
      <c r="M589" s="42"/>
    </row>
    <row r="590" spans="1:13" x14ac:dyDescent="0.25">
      <c r="A590" s="43"/>
      <c r="B590" s="37">
        <v>589</v>
      </c>
      <c r="C590" s="177"/>
      <c r="D590" s="177"/>
      <c r="E590" s="203"/>
      <c r="F590" s="21"/>
      <c r="K590" s="133" t="str">
        <f t="shared" si="9"/>
        <v xml:space="preserve"> </v>
      </c>
      <c r="L590" s="223"/>
      <c r="M590" s="42"/>
    </row>
    <row r="591" spans="1:13" x14ac:dyDescent="0.25">
      <c r="A591" s="43"/>
      <c r="B591" s="37">
        <v>590</v>
      </c>
      <c r="C591" s="177"/>
      <c r="D591" s="177"/>
      <c r="E591" s="203"/>
      <c r="F591" s="21"/>
      <c r="G591" s="177"/>
      <c r="K591" s="133" t="str">
        <f t="shared" si="9"/>
        <v xml:space="preserve"> </v>
      </c>
      <c r="L591" s="223"/>
      <c r="M591" s="42"/>
    </row>
    <row r="592" spans="1:13" x14ac:dyDescent="0.25">
      <c r="A592" s="43"/>
      <c r="B592" s="37">
        <v>591</v>
      </c>
      <c r="C592" s="177"/>
      <c r="D592" s="177"/>
      <c r="E592" s="203"/>
      <c r="F592" s="21"/>
      <c r="G592" s="177"/>
      <c r="K592" s="133" t="str">
        <f t="shared" si="9"/>
        <v xml:space="preserve"> </v>
      </c>
      <c r="L592" s="223"/>
      <c r="M592" s="42"/>
    </row>
    <row r="593" spans="1:13" x14ac:dyDescent="0.25">
      <c r="A593" s="43"/>
      <c r="B593" s="37">
        <v>592</v>
      </c>
      <c r="C593" s="177"/>
      <c r="D593" s="177"/>
      <c r="E593" s="203"/>
      <c r="F593" s="21"/>
      <c r="G593" s="177"/>
      <c r="K593" s="133" t="str">
        <f t="shared" si="9"/>
        <v xml:space="preserve"> </v>
      </c>
      <c r="L593" s="223"/>
      <c r="M593" s="42"/>
    </row>
    <row r="594" spans="1:13" x14ac:dyDescent="0.25">
      <c r="A594" s="43"/>
      <c r="B594" s="37">
        <v>593</v>
      </c>
      <c r="C594" s="177"/>
      <c r="D594" s="177"/>
      <c r="E594" s="203"/>
      <c r="F594" s="21"/>
      <c r="G594" s="177"/>
      <c r="K594" s="133" t="str">
        <f t="shared" si="9"/>
        <v xml:space="preserve"> </v>
      </c>
      <c r="L594" s="223"/>
      <c r="M594" s="42"/>
    </row>
    <row r="595" spans="1:13" x14ac:dyDescent="0.25">
      <c r="A595" s="43"/>
      <c r="B595" s="37">
        <v>594</v>
      </c>
      <c r="C595" s="177"/>
      <c r="D595" s="177"/>
      <c r="E595" s="203"/>
      <c r="F595" s="21"/>
      <c r="G595" s="177"/>
      <c r="K595" s="133" t="str">
        <f t="shared" si="9"/>
        <v xml:space="preserve"> </v>
      </c>
      <c r="L595" s="223"/>
      <c r="M595" s="42"/>
    </row>
    <row r="596" spans="1:13" x14ac:dyDescent="0.25">
      <c r="A596" s="43"/>
      <c r="B596" s="37">
        <v>595</v>
      </c>
      <c r="C596" s="177"/>
      <c r="D596" s="177"/>
      <c r="E596" s="203"/>
      <c r="F596" s="21"/>
      <c r="G596" s="177"/>
      <c r="K596" s="133" t="str">
        <f t="shared" si="9"/>
        <v xml:space="preserve"> </v>
      </c>
      <c r="L596" s="223"/>
      <c r="M596" s="42"/>
    </row>
    <row r="597" spans="1:13" x14ac:dyDescent="0.25">
      <c r="A597" s="43"/>
      <c r="B597" s="37">
        <v>596</v>
      </c>
      <c r="C597" s="177"/>
      <c r="D597" s="177"/>
      <c r="E597" s="203"/>
      <c r="F597" s="21"/>
      <c r="G597" s="177"/>
      <c r="K597" s="133" t="str">
        <f t="shared" si="9"/>
        <v xml:space="preserve"> </v>
      </c>
      <c r="L597" s="223"/>
      <c r="M597" s="42"/>
    </row>
    <row r="598" spans="1:13" x14ac:dyDescent="0.25">
      <c r="A598" s="43"/>
      <c r="B598" s="37">
        <v>597</v>
      </c>
      <c r="C598" s="177"/>
      <c r="D598" s="177"/>
      <c r="E598" s="203"/>
      <c r="F598" s="21"/>
      <c r="G598" s="177"/>
      <c r="K598" s="133" t="str">
        <f t="shared" si="9"/>
        <v xml:space="preserve"> </v>
      </c>
      <c r="L598" s="223"/>
      <c r="M598" s="42"/>
    </row>
    <row r="599" spans="1:13" x14ac:dyDescent="0.25">
      <c r="A599" s="43"/>
      <c r="B599" s="37">
        <v>598</v>
      </c>
      <c r="C599" s="177"/>
      <c r="D599" s="177"/>
      <c r="E599" s="203"/>
      <c r="F599" s="21"/>
      <c r="G599" s="177"/>
      <c r="K599" s="133" t="str">
        <f t="shared" si="9"/>
        <v xml:space="preserve"> </v>
      </c>
      <c r="L599" s="223"/>
      <c r="M599" s="42"/>
    </row>
    <row r="600" spans="1:13" x14ac:dyDescent="0.25">
      <c r="A600" s="43"/>
      <c r="B600" s="37">
        <v>599</v>
      </c>
      <c r="C600" s="177"/>
      <c r="D600" s="177"/>
      <c r="E600" s="203"/>
      <c r="F600" s="21"/>
      <c r="G600" s="177"/>
      <c r="K600" s="133" t="str">
        <f t="shared" si="9"/>
        <v xml:space="preserve"> </v>
      </c>
      <c r="L600" s="223"/>
      <c r="M600" s="42"/>
    </row>
    <row r="601" spans="1:13" x14ac:dyDescent="0.25">
      <c r="A601" s="43"/>
      <c r="B601" s="37">
        <v>600</v>
      </c>
      <c r="C601" s="189" t="s">
        <v>632</v>
      </c>
      <c r="D601" s="189" t="s">
        <v>1100</v>
      </c>
      <c r="E601" s="214" t="s">
        <v>14</v>
      </c>
      <c r="F601" s="133" t="s">
        <v>108</v>
      </c>
      <c r="G601" s="56" t="s">
        <v>98</v>
      </c>
      <c r="K601" s="133" t="str">
        <f t="shared" si="9"/>
        <v>Barney Enefer</v>
      </c>
      <c r="L601" s="223"/>
      <c r="M601" s="42"/>
    </row>
    <row r="602" spans="1:13" x14ac:dyDescent="0.25">
      <c r="A602" s="43"/>
      <c r="B602" s="37">
        <v>601</v>
      </c>
      <c r="C602" s="190" t="s">
        <v>1101</v>
      </c>
      <c r="D602" s="190" t="s">
        <v>1102</v>
      </c>
      <c r="E602" s="215" t="s">
        <v>14</v>
      </c>
      <c r="F602" s="133" t="s">
        <v>108</v>
      </c>
      <c r="G602" s="56" t="s">
        <v>98</v>
      </c>
      <c r="K602" s="133" t="str">
        <f t="shared" si="9"/>
        <v>Shay Hunt-Kuge</v>
      </c>
      <c r="L602" s="223"/>
      <c r="M602" s="42"/>
    </row>
    <row r="603" spans="1:13" x14ac:dyDescent="0.25">
      <c r="A603" s="43"/>
      <c r="B603" s="37">
        <v>602</v>
      </c>
      <c r="C603" s="189" t="s">
        <v>1103</v>
      </c>
      <c r="D603" s="189" t="s">
        <v>1104</v>
      </c>
      <c r="E603" s="216" t="s">
        <v>11</v>
      </c>
      <c r="F603" s="133" t="s">
        <v>108</v>
      </c>
      <c r="G603" s="56" t="s">
        <v>116</v>
      </c>
      <c r="K603" s="133" t="str">
        <f t="shared" si="9"/>
        <v>Iman Mohammed</v>
      </c>
      <c r="L603" s="223"/>
      <c r="M603" s="42"/>
    </row>
    <row r="604" spans="1:13" x14ac:dyDescent="0.25">
      <c r="A604" s="43"/>
      <c r="B604" s="37">
        <v>603</v>
      </c>
      <c r="C604" s="190" t="s">
        <v>1105</v>
      </c>
      <c r="D604" s="190" t="s">
        <v>1106</v>
      </c>
      <c r="E604" s="214" t="s">
        <v>14</v>
      </c>
      <c r="F604" s="133" t="s">
        <v>108</v>
      </c>
      <c r="G604" s="56" t="s">
        <v>98</v>
      </c>
      <c r="K604" s="133" t="str">
        <f t="shared" si="9"/>
        <v>Zachary Dawson</v>
      </c>
      <c r="L604" s="223"/>
      <c r="M604" s="42"/>
    </row>
    <row r="605" spans="1:13" x14ac:dyDescent="0.25">
      <c r="A605" s="43"/>
      <c r="B605" s="37">
        <v>604</v>
      </c>
      <c r="C605" s="190" t="s">
        <v>897</v>
      </c>
      <c r="D605" s="190" t="s">
        <v>1107</v>
      </c>
      <c r="E605" s="214" t="s">
        <v>14</v>
      </c>
      <c r="F605" s="133" t="s">
        <v>108</v>
      </c>
      <c r="G605" s="56" t="s">
        <v>98</v>
      </c>
      <c r="K605" s="133" t="str">
        <f t="shared" si="9"/>
        <v>Ethan Hamilton-Smith</v>
      </c>
      <c r="L605" s="223"/>
      <c r="M605" s="42"/>
    </row>
    <row r="606" spans="1:13" x14ac:dyDescent="0.25">
      <c r="A606" s="43"/>
      <c r="B606" s="37">
        <v>605</v>
      </c>
      <c r="C606" s="190" t="s">
        <v>1108</v>
      </c>
      <c r="D606" s="190" t="s">
        <v>1109</v>
      </c>
      <c r="E606" s="214" t="s">
        <v>11</v>
      </c>
      <c r="F606" s="133" t="s">
        <v>108</v>
      </c>
      <c r="G606" s="56" t="s">
        <v>116</v>
      </c>
      <c r="K606" s="133" t="str">
        <f t="shared" si="9"/>
        <v>Emmeline Scott</v>
      </c>
      <c r="L606" s="223"/>
      <c r="M606" s="42"/>
    </row>
    <row r="607" spans="1:13" x14ac:dyDescent="0.25">
      <c r="A607" s="43"/>
      <c r="B607" s="37">
        <v>606</v>
      </c>
      <c r="C607" s="189" t="s">
        <v>1110</v>
      </c>
      <c r="D607" s="189" t="s">
        <v>417</v>
      </c>
      <c r="E607" s="216" t="s">
        <v>11</v>
      </c>
      <c r="F607" s="133" t="s">
        <v>108</v>
      </c>
      <c r="G607" s="56" t="s">
        <v>116</v>
      </c>
      <c r="K607" s="133" t="str">
        <f t="shared" si="9"/>
        <v>Emilia Winter</v>
      </c>
      <c r="L607" s="223"/>
      <c r="M607" s="42"/>
    </row>
    <row r="608" spans="1:13" x14ac:dyDescent="0.25">
      <c r="A608" s="43"/>
      <c r="B608" s="37">
        <v>607</v>
      </c>
      <c r="C608" s="189" t="s">
        <v>1111</v>
      </c>
      <c r="D608" s="189" t="s">
        <v>1112</v>
      </c>
      <c r="E608" s="216" t="s">
        <v>14</v>
      </c>
      <c r="F608" s="133" t="s">
        <v>108</v>
      </c>
      <c r="G608" s="56" t="s">
        <v>98</v>
      </c>
      <c r="K608" s="133" t="str">
        <f t="shared" si="9"/>
        <v>Milo Heath-Thwaite</v>
      </c>
      <c r="L608" s="223"/>
      <c r="M608" s="42"/>
    </row>
    <row r="609" spans="1:13" x14ac:dyDescent="0.25">
      <c r="A609" s="43"/>
      <c r="B609" s="37">
        <v>608</v>
      </c>
      <c r="C609" s="189" t="s">
        <v>330</v>
      </c>
      <c r="D609" s="189" t="s">
        <v>1113</v>
      </c>
      <c r="E609" s="214" t="s">
        <v>14</v>
      </c>
      <c r="F609" s="133" t="s">
        <v>108</v>
      </c>
      <c r="G609" s="56" t="s">
        <v>98</v>
      </c>
      <c r="K609" s="133" t="str">
        <f t="shared" si="9"/>
        <v>Samuel Clifford</v>
      </c>
      <c r="L609" s="223"/>
      <c r="M609" s="42"/>
    </row>
    <row r="610" spans="1:13" x14ac:dyDescent="0.25">
      <c r="A610" s="43"/>
      <c r="B610" s="37">
        <v>609</v>
      </c>
      <c r="C610" s="189" t="s">
        <v>1114</v>
      </c>
      <c r="D610" s="189" t="s">
        <v>1115</v>
      </c>
      <c r="E610" s="216" t="s">
        <v>11</v>
      </c>
      <c r="F610" s="133" t="s">
        <v>108</v>
      </c>
      <c r="G610" s="56" t="s">
        <v>116</v>
      </c>
      <c r="K610" s="133" t="str">
        <f t="shared" si="9"/>
        <v>Zulekha Khalil</v>
      </c>
      <c r="L610" s="223"/>
      <c r="M610" s="42"/>
    </row>
    <row r="611" spans="1:13" x14ac:dyDescent="0.25">
      <c r="A611" s="43"/>
      <c r="B611" s="37">
        <v>610</v>
      </c>
      <c r="C611" s="190" t="s">
        <v>1116</v>
      </c>
      <c r="D611" s="190" t="s">
        <v>146</v>
      </c>
      <c r="E611" s="215" t="s">
        <v>14</v>
      </c>
      <c r="F611" s="133" t="s">
        <v>108</v>
      </c>
      <c r="G611" s="56" t="s">
        <v>98</v>
      </c>
      <c r="K611" s="133" t="str">
        <f t="shared" si="9"/>
        <v>Rory Smith</v>
      </c>
      <c r="L611" s="223"/>
      <c r="M611" s="42"/>
    </row>
    <row r="612" spans="1:13" x14ac:dyDescent="0.25">
      <c r="A612" s="43"/>
      <c r="B612" s="37">
        <v>611</v>
      </c>
      <c r="C612" s="189" t="s">
        <v>1117</v>
      </c>
      <c r="D612" s="189" t="s">
        <v>1118</v>
      </c>
      <c r="E612" s="215" t="s">
        <v>14</v>
      </c>
      <c r="F612" s="133" t="s">
        <v>108</v>
      </c>
      <c r="G612" s="56" t="s">
        <v>98</v>
      </c>
      <c r="K612" s="133" t="str">
        <f t="shared" si="9"/>
        <v>Reggie Ratcliff</v>
      </c>
      <c r="L612" s="223"/>
      <c r="M612" s="42"/>
    </row>
    <row r="613" spans="1:13" x14ac:dyDescent="0.25">
      <c r="A613" s="43"/>
      <c r="B613" s="37">
        <v>612</v>
      </c>
      <c r="C613" s="190" t="s">
        <v>1119</v>
      </c>
      <c r="D613" s="190" t="s">
        <v>1120</v>
      </c>
      <c r="E613" s="214" t="s">
        <v>11</v>
      </c>
      <c r="F613" s="133" t="s">
        <v>108</v>
      </c>
      <c r="G613" s="56" t="s">
        <v>116</v>
      </c>
      <c r="K613" s="133" t="str">
        <f t="shared" si="9"/>
        <v>Bernice Edwin</v>
      </c>
      <c r="L613" s="223"/>
      <c r="M613" s="42"/>
    </row>
    <row r="614" spans="1:13" x14ac:dyDescent="0.25">
      <c r="A614" s="43"/>
      <c r="B614" s="37">
        <v>613</v>
      </c>
      <c r="C614" s="190" t="s">
        <v>1121</v>
      </c>
      <c r="D614" s="190" t="s">
        <v>1122</v>
      </c>
      <c r="E614" s="215" t="s">
        <v>11</v>
      </c>
      <c r="F614" s="133" t="s">
        <v>108</v>
      </c>
      <c r="G614" s="56" t="s">
        <v>116</v>
      </c>
      <c r="K614" s="133" t="str">
        <f t="shared" si="9"/>
        <v>Summer Waterworth</v>
      </c>
      <c r="L614" s="223"/>
      <c r="M614" s="42"/>
    </row>
    <row r="615" spans="1:13" x14ac:dyDescent="0.25">
      <c r="A615" s="43"/>
      <c r="B615" s="37">
        <v>614</v>
      </c>
      <c r="C615" s="190" t="s">
        <v>160</v>
      </c>
      <c r="D615" s="190" t="s">
        <v>1123</v>
      </c>
      <c r="E615" s="214" t="s">
        <v>14</v>
      </c>
      <c r="F615" s="133" t="s">
        <v>108</v>
      </c>
      <c r="G615" s="56" t="s">
        <v>98</v>
      </c>
      <c r="K615" s="133" t="str">
        <f t="shared" si="9"/>
        <v>Jack Cleaver</v>
      </c>
      <c r="L615" s="223"/>
      <c r="M615" s="42"/>
    </row>
    <row r="616" spans="1:13" x14ac:dyDescent="0.25">
      <c r="A616" s="43"/>
      <c r="B616" s="37">
        <v>615</v>
      </c>
      <c r="C616" s="189" t="s">
        <v>685</v>
      </c>
      <c r="D616" s="189" t="s">
        <v>1124</v>
      </c>
      <c r="E616" s="217" t="s">
        <v>14</v>
      </c>
      <c r="F616" s="133" t="s">
        <v>108</v>
      </c>
      <c r="G616" s="56" t="s">
        <v>98</v>
      </c>
      <c r="K616" s="133" t="str">
        <f t="shared" si="9"/>
        <v>Joshua Martindale</v>
      </c>
      <c r="L616" s="223"/>
      <c r="M616" s="42"/>
    </row>
    <row r="617" spans="1:13" x14ac:dyDescent="0.25">
      <c r="A617" s="43"/>
      <c r="B617" s="37">
        <v>616</v>
      </c>
      <c r="C617" s="190" t="s">
        <v>155</v>
      </c>
      <c r="D617" s="190" t="s">
        <v>1125</v>
      </c>
      <c r="E617" s="215" t="s">
        <v>11</v>
      </c>
      <c r="F617" s="133" t="s">
        <v>108</v>
      </c>
      <c r="G617" s="56" t="s">
        <v>116</v>
      </c>
      <c r="K617" s="133" t="str">
        <f t="shared" si="9"/>
        <v>Lily Midgley</v>
      </c>
      <c r="L617" s="223"/>
      <c r="M617" s="42"/>
    </row>
    <row r="618" spans="1:13" x14ac:dyDescent="0.25">
      <c r="A618" s="43"/>
      <c r="B618" s="37">
        <v>617</v>
      </c>
      <c r="C618" s="189" t="s">
        <v>1126</v>
      </c>
      <c r="D618" s="189" t="s">
        <v>1127</v>
      </c>
      <c r="E618" s="216" t="s">
        <v>14</v>
      </c>
      <c r="F618" s="133" t="s">
        <v>108</v>
      </c>
      <c r="G618" s="56" t="s">
        <v>98</v>
      </c>
      <c r="K618" s="133" t="str">
        <f t="shared" si="9"/>
        <v>Zain-Ul-Abideen Tanvir</v>
      </c>
      <c r="L618" s="223"/>
      <c r="M618" s="42"/>
    </row>
    <row r="619" spans="1:13" x14ac:dyDescent="0.25">
      <c r="A619" s="43"/>
      <c r="B619" s="37">
        <v>618</v>
      </c>
      <c r="C619" s="60" t="s">
        <v>326</v>
      </c>
      <c r="D619" s="189" t="s">
        <v>1128</v>
      </c>
      <c r="E619" s="214" t="s">
        <v>11</v>
      </c>
      <c r="F619" s="133" t="s">
        <v>108</v>
      </c>
      <c r="G619" s="56" t="s">
        <v>116</v>
      </c>
      <c r="K619" s="133" t="str">
        <f t="shared" si="9"/>
        <v>Esme Whiteley</v>
      </c>
      <c r="L619" s="223"/>
      <c r="M619" s="42"/>
    </row>
    <row r="620" spans="1:13" x14ac:dyDescent="0.25">
      <c r="A620" s="43"/>
      <c r="B620" s="37">
        <v>619</v>
      </c>
      <c r="C620" s="190" t="s">
        <v>1129</v>
      </c>
      <c r="D620" s="190" t="s">
        <v>1130</v>
      </c>
      <c r="E620" s="214" t="s">
        <v>14</v>
      </c>
      <c r="F620" s="133" t="s">
        <v>108</v>
      </c>
      <c r="G620" s="56" t="s">
        <v>98</v>
      </c>
      <c r="K620" s="133" t="str">
        <f t="shared" si="9"/>
        <v>Jaden Kola</v>
      </c>
      <c r="L620" s="223"/>
      <c r="M620" s="42"/>
    </row>
    <row r="621" spans="1:13" x14ac:dyDescent="0.25">
      <c r="A621" s="43"/>
      <c r="B621" s="37">
        <v>620</v>
      </c>
      <c r="C621" s="190" t="s">
        <v>618</v>
      </c>
      <c r="D621" s="190" t="s">
        <v>1131</v>
      </c>
      <c r="E621" s="215" t="s">
        <v>11</v>
      </c>
      <c r="F621" s="133" t="s">
        <v>108</v>
      </c>
      <c r="G621" s="56" t="s">
        <v>116</v>
      </c>
      <c r="K621" s="133" t="str">
        <f t="shared" si="9"/>
        <v>Annabelle Aghahowa</v>
      </c>
      <c r="L621" s="223"/>
      <c r="M621" s="42"/>
    </row>
    <row r="622" spans="1:13" x14ac:dyDescent="0.25">
      <c r="A622" s="43"/>
      <c r="B622" s="37">
        <v>621</v>
      </c>
      <c r="C622" s="189" t="s">
        <v>668</v>
      </c>
      <c r="D622" s="189" t="s">
        <v>1132</v>
      </c>
      <c r="E622" s="214" t="s">
        <v>14</v>
      </c>
      <c r="F622" s="133" t="s">
        <v>108</v>
      </c>
      <c r="G622" s="56" t="s">
        <v>98</v>
      </c>
      <c r="K622" s="133" t="str">
        <f t="shared" si="9"/>
        <v>James Dix</v>
      </c>
      <c r="L622" s="223"/>
      <c r="M622" s="42"/>
    </row>
    <row r="623" spans="1:13" x14ac:dyDescent="0.25">
      <c r="A623" s="43"/>
      <c r="B623" s="37">
        <v>622</v>
      </c>
      <c r="C623" s="189" t="s">
        <v>204</v>
      </c>
      <c r="D623" s="189" t="s">
        <v>1133</v>
      </c>
      <c r="E623" s="215" t="s">
        <v>11</v>
      </c>
      <c r="F623" s="133" t="s">
        <v>108</v>
      </c>
      <c r="G623" s="56" t="s">
        <v>116</v>
      </c>
      <c r="K623" s="133" t="str">
        <f t="shared" si="9"/>
        <v>Libby Fellows</v>
      </c>
      <c r="L623" s="223"/>
      <c r="M623" s="42"/>
    </row>
    <row r="624" spans="1:13" x14ac:dyDescent="0.25">
      <c r="A624" s="43"/>
      <c r="B624" s="37">
        <v>623</v>
      </c>
      <c r="C624" s="190" t="s">
        <v>388</v>
      </c>
      <c r="D624" s="190" t="s">
        <v>925</v>
      </c>
      <c r="E624" s="215" t="s">
        <v>11</v>
      </c>
      <c r="F624" s="133" t="s">
        <v>108</v>
      </c>
      <c r="G624" s="56" t="s">
        <v>116</v>
      </c>
      <c r="K624" s="133" t="str">
        <f t="shared" si="9"/>
        <v>Grace Robinson</v>
      </c>
      <c r="L624" s="223"/>
      <c r="M624" s="42"/>
    </row>
    <row r="625" spans="1:13" x14ac:dyDescent="0.25">
      <c r="A625" s="43"/>
      <c r="B625" s="37">
        <v>624</v>
      </c>
      <c r="C625" s="189" t="s">
        <v>354</v>
      </c>
      <c r="D625" s="189" t="s">
        <v>361</v>
      </c>
      <c r="E625" s="215" t="s">
        <v>14</v>
      </c>
      <c r="F625" s="133" t="s">
        <v>108</v>
      </c>
      <c r="G625" s="56" t="s">
        <v>98</v>
      </c>
      <c r="K625" s="133" t="str">
        <f t="shared" si="9"/>
        <v>Albert Jones</v>
      </c>
      <c r="L625" s="223"/>
      <c r="M625" s="42"/>
    </row>
    <row r="626" spans="1:13" x14ac:dyDescent="0.25">
      <c r="A626" s="43"/>
      <c r="B626" s="37">
        <v>625</v>
      </c>
      <c r="C626" s="189" t="s">
        <v>714</v>
      </c>
      <c r="D626" s="189" t="s">
        <v>1134</v>
      </c>
      <c r="E626" s="215" t="s">
        <v>11</v>
      </c>
      <c r="F626" s="133" t="s">
        <v>108</v>
      </c>
      <c r="G626" s="56" t="s">
        <v>116</v>
      </c>
      <c r="K626" s="133" t="str">
        <f t="shared" si="9"/>
        <v>Poppy Jowett</v>
      </c>
      <c r="L626" s="223"/>
      <c r="M626" s="42"/>
    </row>
    <row r="627" spans="1:13" x14ac:dyDescent="0.25">
      <c r="A627" s="43"/>
      <c r="B627" s="37">
        <v>626</v>
      </c>
      <c r="C627" s="189" t="s">
        <v>817</v>
      </c>
      <c r="D627" s="189" t="s">
        <v>1135</v>
      </c>
      <c r="E627" s="214" t="s">
        <v>14</v>
      </c>
      <c r="F627" s="133" t="s">
        <v>108</v>
      </c>
      <c r="G627" s="56" t="s">
        <v>98</v>
      </c>
      <c r="K627" s="133" t="str">
        <f t="shared" si="9"/>
        <v>Oscar Szadbey</v>
      </c>
      <c r="L627" s="223"/>
      <c r="M627" s="42"/>
    </row>
    <row r="628" spans="1:13" x14ac:dyDescent="0.25">
      <c r="A628" s="43"/>
      <c r="B628" s="37">
        <v>627</v>
      </c>
      <c r="C628" s="190" t="s">
        <v>451</v>
      </c>
      <c r="D628" s="190" t="s">
        <v>1136</v>
      </c>
      <c r="E628" s="214" t="s">
        <v>11</v>
      </c>
      <c r="F628" s="133" t="s">
        <v>108</v>
      </c>
      <c r="G628" s="56" t="s">
        <v>116</v>
      </c>
      <c r="K628" s="133" t="str">
        <f t="shared" si="9"/>
        <v>Madison O'Brien</v>
      </c>
      <c r="L628" s="223"/>
      <c r="M628" s="42"/>
    </row>
    <row r="629" spans="1:13" x14ac:dyDescent="0.25">
      <c r="A629" s="43"/>
      <c r="B629" s="37">
        <v>628</v>
      </c>
      <c r="C629" s="189" t="s">
        <v>1137</v>
      </c>
      <c r="D629" s="189" t="s">
        <v>390</v>
      </c>
      <c r="E629" s="217" t="s">
        <v>11</v>
      </c>
      <c r="F629" s="133" t="s">
        <v>108</v>
      </c>
      <c r="G629" s="56" t="s">
        <v>116</v>
      </c>
      <c r="K629" s="133" t="str">
        <f t="shared" si="9"/>
        <v>Willow Leah</v>
      </c>
      <c r="L629" s="223"/>
      <c r="M629" s="42"/>
    </row>
    <row r="630" spans="1:13" x14ac:dyDescent="0.25">
      <c r="A630" s="43"/>
      <c r="B630" s="37">
        <v>629</v>
      </c>
      <c r="C630" s="189" t="s">
        <v>1138</v>
      </c>
      <c r="D630" s="189" t="s">
        <v>336</v>
      </c>
      <c r="E630" s="215" t="s">
        <v>11</v>
      </c>
      <c r="F630" s="133" t="s">
        <v>108</v>
      </c>
      <c r="G630" s="56" t="s">
        <v>116</v>
      </c>
      <c r="K630" s="133" t="str">
        <f t="shared" si="9"/>
        <v>Connie Wood</v>
      </c>
      <c r="L630" s="223"/>
      <c r="M630" s="42"/>
    </row>
    <row r="631" spans="1:13" x14ac:dyDescent="0.25">
      <c r="A631" s="43"/>
      <c r="B631" s="37">
        <v>630</v>
      </c>
      <c r="C631" s="189" t="s">
        <v>1139</v>
      </c>
      <c r="D631" s="189" t="s">
        <v>381</v>
      </c>
      <c r="E631" s="215" t="s">
        <v>14</v>
      </c>
      <c r="F631" s="133" t="s">
        <v>108</v>
      </c>
      <c r="G631" s="56" t="s">
        <v>98</v>
      </c>
      <c r="K631" s="133" t="str">
        <f t="shared" si="9"/>
        <v>Ziggy Jackson</v>
      </c>
      <c r="L631" s="223"/>
      <c r="M631" s="42"/>
    </row>
    <row r="632" spans="1:13" x14ac:dyDescent="0.25">
      <c r="A632" s="43"/>
      <c r="B632" s="37">
        <v>631</v>
      </c>
      <c r="C632" s="189" t="s">
        <v>1140</v>
      </c>
      <c r="D632" s="189" t="s">
        <v>1141</v>
      </c>
      <c r="E632" s="215" t="s">
        <v>14</v>
      </c>
      <c r="F632" s="133" t="s">
        <v>108</v>
      </c>
      <c r="G632" s="56" t="s">
        <v>98</v>
      </c>
      <c r="K632" s="133" t="str">
        <f t="shared" si="9"/>
        <v>Hozan Hossain</v>
      </c>
      <c r="L632" s="223"/>
      <c r="M632" s="42"/>
    </row>
    <row r="633" spans="1:13" x14ac:dyDescent="0.25">
      <c r="A633" s="43"/>
      <c r="B633" s="37">
        <v>632</v>
      </c>
      <c r="C633" s="189" t="s">
        <v>482</v>
      </c>
      <c r="D633" s="189" t="s">
        <v>611</v>
      </c>
      <c r="E633" s="217" t="s">
        <v>14</v>
      </c>
      <c r="F633" s="133" t="s">
        <v>108</v>
      </c>
      <c r="G633" s="56" t="s">
        <v>98</v>
      </c>
      <c r="K633" s="133" t="str">
        <f t="shared" si="9"/>
        <v>Mikey Mcgregor</v>
      </c>
      <c r="L633" s="223"/>
      <c r="M633" s="42"/>
    </row>
    <row r="634" spans="1:13" x14ac:dyDescent="0.25">
      <c r="A634" s="43"/>
      <c r="B634" s="37">
        <v>633</v>
      </c>
      <c r="C634" s="190" t="s">
        <v>524</v>
      </c>
      <c r="D634" s="190" t="s">
        <v>1142</v>
      </c>
      <c r="E634" s="215" t="s">
        <v>14</v>
      </c>
      <c r="F634" s="133" t="s">
        <v>108</v>
      </c>
      <c r="G634" s="56" t="s">
        <v>98</v>
      </c>
      <c r="K634" s="133" t="str">
        <f t="shared" si="9"/>
        <v>Harry Clinkard</v>
      </c>
      <c r="L634" s="223"/>
      <c r="M634" s="42"/>
    </row>
    <row r="635" spans="1:13" x14ac:dyDescent="0.25">
      <c r="A635" s="43"/>
      <c r="B635" s="37">
        <v>634</v>
      </c>
      <c r="C635" s="190" t="s">
        <v>1143</v>
      </c>
      <c r="D635" s="190" t="s">
        <v>605</v>
      </c>
      <c r="E635" s="215" t="s">
        <v>11</v>
      </c>
      <c r="F635" s="133" t="s">
        <v>108</v>
      </c>
      <c r="G635" s="56" t="s">
        <v>116</v>
      </c>
      <c r="K635" s="133" t="str">
        <f t="shared" si="9"/>
        <v>Elin Nightingale</v>
      </c>
      <c r="L635" s="223"/>
      <c r="M635" s="42"/>
    </row>
    <row r="636" spans="1:13" x14ac:dyDescent="0.25">
      <c r="A636" s="43"/>
      <c r="B636" s="37">
        <v>635</v>
      </c>
      <c r="C636" s="190" t="s">
        <v>641</v>
      </c>
      <c r="D636" s="190" t="s">
        <v>386</v>
      </c>
      <c r="E636" s="215" t="s">
        <v>11</v>
      </c>
      <c r="F636" s="133" t="s">
        <v>108</v>
      </c>
      <c r="G636" s="56" t="s">
        <v>116</v>
      </c>
      <c r="K636" s="133" t="str">
        <f t="shared" si="9"/>
        <v>Paige Richardson</v>
      </c>
      <c r="L636" s="223"/>
      <c r="M636" s="42"/>
    </row>
    <row r="637" spans="1:13" x14ac:dyDescent="0.25">
      <c r="B637" s="37">
        <v>636</v>
      </c>
      <c r="C637" s="189" t="s">
        <v>1144</v>
      </c>
      <c r="D637" s="189" t="s">
        <v>1145</v>
      </c>
      <c r="E637" s="214" t="s">
        <v>11</v>
      </c>
      <c r="F637" s="133" t="s">
        <v>108</v>
      </c>
      <c r="G637" s="56" t="s">
        <v>116</v>
      </c>
      <c r="K637" s="133" t="str">
        <f t="shared" si="9"/>
        <v>Riya Kanetkar</v>
      </c>
      <c r="L637" s="223"/>
      <c r="M637" s="42"/>
    </row>
    <row r="638" spans="1:13" x14ac:dyDescent="0.25">
      <c r="B638" s="37">
        <v>637</v>
      </c>
      <c r="C638" s="189" t="s">
        <v>1146</v>
      </c>
      <c r="D638" s="189" t="s">
        <v>1147</v>
      </c>
      <c r="E638" s="216" t="s">
        <v>11</v>
      </c>
      <c r="F638" s="133" t="s">
        <v>108</v>
      </c>
      <c r="G638" s="56" t="s">
        <v>116</v>
      </c>
      <c r="K638" s="133" t="str">
        <f t="shared" si="9"/>
        <v>Felicity  Marsden</v>
      </c>
      <c r="L638" s="223"/>
      <c r="M638" s="42"/>
    </row>
    <row r="639" spans="1:13" x14ac:dyDescent="0.25">
      <c r="B639" s="37">
        <v>638</v>
      </c>
      <c r="C639" s="189" t="s">
        <v>1148</v>
      </c>
      <c r="D639" s="189" t="s">
        <v>453</v>
      </c>
      <c r="E639" s="215" t="s">
        <v>11</v>
      </c>
      <c r="F639" s="133" t="s">
        <v>108</v>
      </c>
      <c r="G639" s="56" t="s">
        <v>116</v>
      </c>
      <c r="K639" s="133" t="str">
        <f t="shared" si="9"/>
        <v>Alesha Atkinson</v>
      </c>
      <c r="L639" s="223"/>
      <c r="M639" s="42"/>
    </row>
    <row r="640" spans="1:13" x14ac:dyDescent="0.25">
      <c r="B640" s="37">
        <v>639</v>
      </c>
      <c r="C640" s="189" t="s">
        <v>155</v>
      </c>
      <c r="D640" s="189" t="s">
        <v>453</v>
      </c>
      <c r="E640" s="215" t="s">
        <v>11</v>
      </c>
      <c r="F640" s="133" t="s">
        <v>108</v>
      </c>
      <c r="G640" s="56" t="s">
        <v>116</v>
      </c>
      <c r="K640" s="133" t="str">
        <f t="shared" si="9"/>
        <v>Lily Atkinson</v>
      </c>
      <c r="L640" s="223"/>
      <c r="M640" s="42"/>
    </row>
    <row r="641" spans="2:13" x14ac:dyDescent="0.25">
      <c r="B641" s="37">
        <v>640</v>
      </c>
      <c r="C641" s="189" t="s">
        <v>1149</v>
      </c>
      <c r="D641" s="189" t="s">
        <v>656</v>
      </c>
      <c r="E641" s="216" t="s">
        <v>14</v>
      </c>
      <c r="F641" s="133" t="s">
        <v>108</v>
      </c>
      <c r="G641" s="56" t="s">
        <v>98</v>
      </c>
      <c r="K641" s="133" t="str">
        <f t="shared" si="9"/>
        <v>Bahsem Idrees</v>
      </c>
      <c r="L641" s="223"/>
      <c r="M641" s="42"/>
    </row>
    <row r="642" spans="2:13" x14ac:dyDescent="0.25">
      <c r="B642" s="37">
        <v>641</v>
      </c>
      <c r="C642" s="190" t="s">
        <v>168</v>
      </c>
      <c r="D642" s="190" t="s">
        <v>1133</v>
      </c>
      <c r="E642" s="215" t="s">
        <v>12</v>
      </c>
      <c r="F642" s="133" t="s">
        <v>108</v>
      </c>
      <c r="G642" s="56" t="s">
        <v>116</v>
      </c>
      <c r="K642" s="133" t="str">
        <f t="shared" si="9"/>
        <v>Ella Fellows</v>
      </c>
      <c r="L642" s="223"/>
      <c r="M642" s="42"/>
    </row>
    <row r="643" spans="2:13" x14ac:dyDescent="0.25">
      <c r="B643" s="37">
        <v>642</v>
      </c>
      <c r="C643" s="190" t="s">
        <v>388</v>
      </c>
      <c r="D643" s="190" t="s">
        <v>559</v>
      </c>
      <c r="E643" s="215" t="s">
        <v>12</v>
      </c>
      <c r="F643" s="133" t="s">
        <v>108</v>
      </c>
      <c r="G643" s="56" t="s">
        <v>116</v>
      </c>
      <c r="K643" s="133" t="str">
        <f t="shared" ref="K643:K706" si="10">PROPER(CONCATENATE(C643," ",D643))</f>
        <v>Grace Bates</v>
      </c>
      <c r="L643" s="223"/>
      <c r="M643" s="42"/>
    </row>
    <row r="644" spans="2:13" x14ac:dyDescent="0.25">
      <c r="B644" s="37">
        <v>643</v>
      </c>
      <c r="C644" s="190" t="s">
        <v>443</v>
      </c>
      <c r="D644" s="190" t="s">
        <v>342</v>
      </c>
      <c r="E644" s="215" t="s">
        <v>12</v>
      </c>
      <c r="F644" s="133" t="s">
        <v>108</v>
      </c>
      <c r="G644" s="56" t="s">
        <v>116</v>
      </c>
      <c r="K644" s="133" t="str">
        <f t="shared" si="10"/>
        <v>Katie Baxter</v>
      </c>
      <c r="L644" s="223"/>
      <c r="M644" s="42"/>
    </row>
    <row r="645" spans="2:13" x14ac:dyDescent="0.25">
      <c r="B645" s="37">
        <v>644</v>
      </c>
      <c r="C645" s="189" t="s">
        <v>1150</v>
      </c>
      <c r="D645" s="189" t="s">
        <v>1151</v>
      </c>
      <c r="E645" s="214" t="s">
        <v>15</v>
      </c>
      <c r="F645" s="133" t="s">
        <v>108</v>
      </c>
      <c r="G645" s="56" t="s">
        <v>98</v>
      </c>
      <c r="K645" s="133" t="str">
        <f t="shared" si="10"/>
        <v>Ethan  Holroyd</v>
      </c>
      <c r="L645" s="223"/>
      <c r="M645" s="42"/>
    </row>
    <row r="646" spans="2:13" x14ac:dyDescent="0.25">
      <c r="B646" s="37">
        <v>645</v>
      </c>
      <c r="C646" s="189" t="s">
        <v>561</v>
      </c>
      <c r="D646" s="189" t="s">
        <v>562</v>
      </c>
      <c r="E646" s="215" t="s">
        <v>15</v>
      </c>
      <c r="F646" s="133" t="s">
        <v>108</v>
      </c>
      <c r="G646" s="56" t="s">
        <v>98</v>
      </c>
      <c r="K646" s="133" t="str">
        <f t="shared" si="10"/>
        <v>Joseph Stone</v>
      </c>
      <c r="L646" s="223"/>
      <c r="M646" s="42"/>
    </row>
    <row r="647" spans="2:13" x14ac:dyDescent="0.25">
      <c r="B647" s="37">
        <v>646</v>
      </c>
      <c r="C647" s="190" t="s">
        <v>1152</v>
      </c>
      <c r="D647" s="190" t="s">
        <v>725</v>
      </c>
      <c r="E647" s="215" t="s">
        <v>15</v>
      </c>
      <c r="F647" s="133" t="s">
        <v>108</v>
      </c>
      <c r="G647" s="56" t="s">
        <v>98</v>
      </c>
      <c r="K647" s="133" t="str">
        <f t="shared" si="10"/>
        <v>Ted Parker</v>
      </c>
      <c r="L647" s="223"/>
      <c r="M647" s="42"/>
    </row>
    <row r="648" spans="2:13" x14ac:dyDescent="0.25">
      <c r="B648" s="37">
        <v>647</v>
      </c>
      <c r="C648" s="189" t="s">
        <v>563</v>
      </c>
      <c r="D648" s="189" t="s">
        <v>564</v>
      </c>
      <c r="E648" s="217" t="s">
        <v>15</v>
      </c>
      <c r="F648" s="133" t="s">
        <v>108</v>
      </c>
      <c r="G648" s="56" t="s">
        <v>98</v>
      </c>
      <c r="K648" s="133" t="str">
        <f t="shared" si="10"/>
        <v>Sam Keighley</v>
      </c>
      <c r="L648" s="223"/>
      <c r="M648" s="42"/>
    </row>
    <row r="649" spans="2:13" x14ac:dyDescent="0.25">
      <c r="B649" s="37">
        <v>648</v>
      </c>
      <c r="C649" s="189" t="s">
        <v>1153</v>
      </c>
      <c r="D649" s="189" t="s">
        <v>1154</v>
      </c>
      <c r="E649" s="216" t="s">
        <v>12</v>
      </c>
      <c r="F649" s="133" t="s">
        <v>108</v>
      </c>
      <c r="G649" s="56" t="s">
        <v>116</v>
      </c>
      <c r="K649" s="133" t="str">
        <f t="shared" si="10"/>
        <v>Samrah Imran</v>
      </c>
      <c r="L649" s="223"/>
      <c r="M649" s="42"/>
    </row>
    <row r="650" spans="2:13" x14ac:dyDescent="0.25">
      <c r="B650" s="37">
        <v>649</v>
      </c>
      <c r="C650" s="189" t="s">
        <v>433</v>
      </c>
      <c r="D650" s="189" t="s">
        <v>1155</v>
      </c>
      <c r="E650" s="214" t="s">
        <v>12</v>
      </c>
      <c r="F650" s="133" t="s">
        <v>108</v>
      </c>
      <c r="G650" s="56" t="s">
        <v>116</v>
      </c>
      <c r="K650" s="133" t="str">
        <f t="shared" si="10"/>
        <v>Jessica Myers O'Connell</v>
      </c>
      <c r="L650" s="223"/>
      <c r="M650" s="42"/>
    </row>
    <row r="651" spans="2:13" x14ac:dyDescent="0.25">
      <c r="B651" s="37">
        <v>650</v>
      </c>
      <c r="C651" s="189" t="s">
        <v>567</v>
      </c>
      <c r="D651" s="189" t="s">
        <v>471</v>
      </c>
      <c r="E651" s="215" t="s">
        <v>15</v>
      </c>
      <c r="F651" s="133" t="s">
        <v>108</v>
      </c>
      <c r="G651" s="56" t="s">
        <v>98</v>
      </c>
      <c r="K651" s="133" t="str">
        <f t="shared" si="10"/>
        <v>Beau Clark</v>
      </c>
      <c r="L651" s="223"/>
      <c r="M651" s="42"/>
    </row>
    <row r="652" spans="2:13" x14ac:dyDescent="0.25">
      <c r="B652" s="37">
        <v>651</v>
      </c>
      <c r="C652" s="189" t="s">
        <v>1156</v>
      </c>
      <c r="D652" s="189" t="s">
        <v>365</v>
      </c>
      <c r="E652" s="215" t="s">
        <v>15</v>
      </c>
      <c r="F652" s="133" t="s">
        <v>108</v>
      </c>
      <c r="G652" s="56" t="s">
        <v>98</v>
      </c>
      <c r="K652" s="133" t="str">
        <f t="shared" si="10"/>
        <v>Tyrell Morris</v>
      </c>
      <c r="L652" s="223"/>
      <c r="M652" s="42"/>
    </row>
    <row r="653" spans="2:13" x14ac:dyDescent="0.25">
      <c r="B653" s="37">
        <v>652</v>
      </c>
      <c r="C653" s="189" t="s">
        <v>835</v>
      </c>
      <c r="D653" s="189" t="s">
        <v>161</v>
      </c>
      <c r="E653" s="216" t="s">
        <v>15</v>
      </c>
      <c r="F653" s="133" t="s">
        <v>108</v>
      </c>
      <c r="G653" s="56" t="s">
        <v>98</v>
      </c>
      <c r="K653" s="133" t="str">
        <f t="shared" si="10"/>
        <v>Thomas Wright</v>
      </c>
      <c r="L653" s="223"/>
      <c r="M653" s="42"/>
    </row>
    <row r="654" spans="2:13" x14ac:dyDescent="0.25">
      <c r="B654" s="37">
        <v>653</v>
      </c>
      <c r="C654" s="189" t="s">
        <v>637</v>
      </c>
      <c r="D654" s="189" t="s">
        <v>1157</v>
      </c>
      <c r="E654" s="214" t="s">
        <v>12</v>
      </c>
      <c r="F654" s="133" t="s">
        <v>108</v>
      </c>
      <c r="G654" s="56" t="s">
        <v>116</v>
      </c>
      <c r="K654" s="133" t="str">
        <f t="shared" si="10"/>
        <v>Molly Thomson</v>
      </c>
      <c r="L654" s="223"/>
      <c r="M654" s="42"/>
    </row>
    <row r="655" spans="2:13" x14ac:dyDescent="0.25">
      <c r="B655" s="37">
        <v>654</v>
      </c>
      <c r="C655" s="189" t="s">
        <v>595</v>
      </c>
      <c r="D655" s="189" t="s">
        <v>1158</v>
      </c>
      <c r="E655" s="214" t="s">
        <v>15</v>
      </c>
      <c r="F655" s="133" t="s">
        <v>108</v>
      </c>
      <c r="G655" s="56" t="s">
        <v>98</v>
      </c>
      <c r="K655" s="133" t="str">
        <f t="shared" si="10"/>
        <v>Freddie Knowles</v>
      </c>
      <c r="L655" s="223"/>
      <c r="M655" s="42"/>
    </row>
    <row r="656" spans="2:13" x14ac:dyDescent="0.25">
      <c r="B656" s="37">
        <v>655</v>
      </c>
      <c r="C656" s="190" t="s">
        <v>569</v>
      </c>
      <c r="D656" s="190" t="s">
        <v>570</v>
      </c>
      <c r="E656" s="215" t="s">
        <v>12</v>
      </c>
      <c r="F656" s="133" t="s">
        <v>108</v>
      </c>
      <c r="G656" s="56" t="s">
        <v>116</v>
      </c>
      <c r="K656" s="133" t="str">
        <f t="shared" si="10"/>
        <v>Kitty Harrison Sargent</v>
      </c>
      <c r="L656" s="223"/>
      <c r="M656" s="42"/>
    </row>
    <row r="657" spans="2:13" x14ac:dyDescent="0.25">
      <c r="B657" s="37">
        <v>656</v>
      </c>
      <c r="C657" s="190" t="s">
        <v>160</v>
      </c>
      <c r="D657" s="189" t="s">
        <v>1133</v>
      </c>
      <c r="E657" s="215" t="s">
        <v>15</v>
      </c>
      <c r="F657" s="133" t="s">
        <v>108</v>
      </c>
      <c r="G657" s="56" t="s">
        <v>98</v>
      </c>
      <c r="K657" s="133" t="str">
        <f t="shared" si="10"/>
        <v>Jack Fellows</v>
      </c>
      <c r="L657" s="223"/>
      <c r="M657" s="42"/>
    </row>
    <row r="658" spans="2:13" x14ac:dyDescent="0.25">
      <c r="B658" s="37">
        <v>657</v>
      </c>
      <c r="C658" s="190" t="s">
        <v>1159</v>
      </c>
      <c r="D658" s="190" t="s">
        <v>652</v>
      </c>
      <c r="E658" s="215" t="s">
        <v>15</v>
      </c>
      <c r="F658" s="133" t="s">
        <v>108</v>
      </c>
      <c r="G658" s="56" t="s">
        <v>98</v>
      </c>
      <c r="K658" s="133" t="str">
        <f t="shared" si="10"/>
        <v>Robbie Brooksbank</v>
      </c>
      <c r="L658" s="223"/>
      <c r="M658" s="42"/>
    </row>
    <row r="659" spans="2:13" x14ac:dyDescent="0.25">
      <c r="B659" s="37">
        <v>658</v>
      </c>
      <c r="C659" s="189" t="s">
        <v>1160</v>
      </c>
      <c r="D659" s="189" t="s">
        <v>390</v>
      </c>
      <c r="E659" s="217" t="s">
        <v>12</v>
      </c>
      <c r="F659" s="133" t="s">
        <v>108</v>
      </c>
      <c r="G659" s="56" t="s">
        <v>116</v>
      </c>
      <c r="K659" s="133" t="str">
        <f t="shared" si="10"/>
        <v>Ivy Leah</v>
      </c>
      <c r="L659" s="223"/>
      <c r="M659" s="42"/>
    </row>
    <row r="660" spans="2:13" x14ac:dyDescent="0.25">
      <c r="B660" s="37">
        <v>659</v>
      </c>
      <c r="C660" s="190" t="s">
        <v>1161</v>
      </c>
      <c r="D660" s="190" t="s">
        <v>361</v>
      </c>
      <c r="E660" s="215" t="s">
        <v>15</v>
      </c>
      <c r="F660" s="133" t="s">
        <v>108</v>
      </c>
      <c r="G660" s="56" t="s">
        <v>98</v>
      </c>
      <c r="K660" s="133" t="str">
        <f t="shared" si="10"/>
        <v>Ralf Jones</v>
      </c>
      <c r="L660" s="223"/>
      <c r="M660" s="42"/>
    </row>
    <row r="661" spans="2:13" x14ac:dyDescent="0.25">
      <c r="B661" s="37">
        <v>660</v>
      </c>
      <c r="C661" s="190" t="s">
        <v>520</v>
      </c>
      <c r="D661" s="190" t="s">
        <v>498</v>
      </c>
      <c r="E661" s="214" t="s">
        <v>15</v>
      </c>
      <c r="F661" s="133" t="s">
        <v>108</v>
      </c>
      <c r="G661" s="56" t="s">
        <v>98</v>
      </c>
      <c r="K661" s="133" t="str">
        <f t="shared" si="10"/>
        <v>Jake Benson</v>
      </c>
      <c r="L661" s="223"/>
      <c r="M661" s="42"/>
    </row>
    <row r="662" spans="2:13" x14ac:dyDescent="0.25">
      <c r="B662" s="37">
        <v>661</v>
      </c>
      <c r="C662" s="190" t="s">
        <v>576</v>
      </c>
      <c r="D662" s="190" t="s">
        <v>577</v>
      </c>
      <c r="E662" s="215" t="s">
        <v>12</v>
      </c>
      <c r="F662" s="133" t="s">
        <v>108</v>
      </c>
      <c r="G662" s="56" t="s">
        <v>116</v>
      </c>
      <c r="K662" s="133" t="str">
        <f t="shared" si="10"/>
        <v>Eva Engwell</v>
      </c>
      <c r="L662" s="223"/>
      <c r="M662" s="42"/>
    </row>
    <row r="663" spans="2:13" x14ac:dyDescent="0.25">
      <c r="B663" s="37">
        <v>662</v>
      </c>
      <c r="C663" s="190" t="s">
        <v>141</v>
      </c>
      <c r="D663" s="190" t="s">
        <v>1162</v>
      </c>
      <c r="E663" s="214" t="s">
        <v>12</v>
      </c>
      <c r="F663" s="133" t="s">
        <v>108</v>
      </c>
      <c r="G663" s="56" t="s">
        <v>116</v>
      </c>
      <c r="K663" s="133" t="str">
        <f t="shared" si="10"/>
        <v>Evie Gilroy</v>
      </c>
      <c r="L663" s="223"/>
      <c r="M663" s="42"/>
    </row>
    <row r="664" spans="2:13" x14ac:dyDescent="0.25">
      <c r="B664" s="37">
        <v>663</v>
      </c>
      <c r="C664" s="189" t="s">
        <v>364</v>
      </c>
      <c r="D664" s="189" t="s">
        <v>248</v>
      </c>
      <c r="E664" s="216" t="s">
        <v>15</v>
      </c>
      <c r="F664" s="133" t="s">
        <v>108</v>
      </c>
      <c r="G664" s="56" t="s">
        <v>98</v>
      </c>
      <c r="K664" s="133" t="str">
        <f t="shared" si="10"/>
        <v>Oliver Powell</v>
      </c>
      <c r="L664" s="223"/>
      <c r="M664" s="42"/>
    </row>
    <row r="665" spans="2:13" x14ac:dyDescent="0.25">
      <c r="B665" s="37">
        <v>664</v>
      </c>
      <c r="C665" s="189" t="s">
        <v>718</v>
      </c>
      <c r="D665" s="189" t="s">
        <v>1163</v>
      </c>
      <c r="E665" s="217" t="s">
        <v>15</v>
      </c>
      <c r="F665" s="133" t="s">
        <v>108</v>
      </c>
      <c r="G665" s="56" t="s">
        <v>98</v>
      </c>
      <c r="K665" s="133" t="str">
        <f t="shared" si="10"/>
        <v>Adam Barber</v>
      </c>
      <c r="L665" s="223"/>
      <c r="M665" s="42"/>
    </row>
    <row r="666" spans="2:13" x14ac:dyDescent="0.25">
      <c r="B666" s="37">
        <v>665</v>
      </c>
      <c r="C666" s="190" t="s">
        <v>1164</v>
      </c>
      <c r="D666" s="190" t="s">
        <v>1165</v>
      </c>
      <c r="E666" s="214" t="s">
        <v>15</v>
      </c>
      <c r="F666" s="133" t="s">
        <v>108</v>
      </c>
      <c r="G666" s="56" t="s">
        <v>98</v>
      </c>
      <c r="K666" s="133" t="str">
        <f t="shared" si="10"/>
        <v>Punyashlok Purohit</v>
      </c>
      <c r="L666" s="223"/>
      <c r="M666" s="42"/>
    </row>
    <row r="667" spans="2:13" x14ac:dyDescent="0.25">
      <c r="B667" s="37">
        <v>666</v>
      </c>
      <c r="C667" s="189" t="s">
        <v>579</v>
      </c>
      <c r="D667" s="189" t="s">
        <v>580</v>
      </c>
      <c r="E667" s="215" t="s">
        <v>15</v>
      </c>
      <c r="F667" s="133" t="s">
        <v>108</v>
      </c>
      <c r="G667" s="56" t="s">
        <v>98</v>
      </c>
      <c r="K667" s="133" t="str">
        <f t="shared" si="10"/>
        <v>Eli Cattermole</v>
      </c>
      <c r="L667" s="223"/>
      <c r="M667" s="42"/>
    </row>
    <row r="668" spans="2:13" x14ac:dyDescent="0.25">
      <c r="B668" s="37">
        <v>667</v>
      </c>
      <c r="C668" s="189" t="s">
        <v>500</v>
      </c>
      <c r="D668" s="189" t="s">
        <v>581</v>
      </c>
      <c r="E668" s="217" t="s">
        <v>15</v>
      </c>
      <c r="F668" s="133" t="s">
        <v>108</v>
      </c>
      <c r="G668" s="56" t="s">
        <v>98</v>
      </c>
      <c r="K668" s="133" t="str">
        <f t="shared" si="10"/>
        <v>Ben Slow</v>
      </c>
      <c r="L668" s="223"/>
      <c r="M668" s="42"/>
    </row>
    <row r="669" spans="2:13" x14ac:dyDescent="0.25">
      <c r="B669" s="37">
        <v>668</v>
      </c>
      <c r="C669" s="189" t="s">
        <v>168</v>
      </c>
      <c r="D669" s="189" t="s">
        <v>559</v>
      </c>
      <c r="E669" s="217" t="s">
        <v>12</v>
      </c>
      <c r="F669" s="133" t="s">
        <v>108</v>
      </c>
      <c r="G669" s="56" t="s">
        <v>116</v>
      </c>
      <c r="K669" s="133" t="str">
        <f t="shared" si="10"/>
        <v>Ella Bates</v>
      </c>
      <c r="L669" s="223"/>
      <c r="M669" s="42"/>
    </row>
    <row r="670" spans="2:13" x14ac:dyDescent="0.25">
      <c r="B670" s="37">
        <v>669</v>
      </c>
      <c r="C670" s="190" t="s">
        <v>1166</v>
      </c>
      <c r="D670" s="190" t="s">
        <v>1167</v>
      </c>
      <c r="E670" s="214" t="s">
        <v>12</v>
      </c>
      <c r="F670" s="133" t="s">
        <v>108</v>
      </c>
      <c r="G670" s="56" t="s">
        <v>116</v>
      </c>
      <c r="K670" s="133" t="str">
        <f t="shared" si="10"/>
        <v>Devon Broadbent</v>
      </c>
      <c r="L670" s="223"/>
      <c r="M670" s="42"/>
    </row>
    <row r="671" spans="2:13" x14ac:dyDescent="0.25">
      <c r="B671" s="37">
        <v>670</v>
      </c>
      <c r="C671" s="189" t="s">
        <v>1168</v>
      </c>
      <c r="D671" s="189" t="s">
        <v>1154</v>
      </c>
      <c r="E671" s="216" t="s">
        <v>15</v>
      </c>
      <c r="F671" s="133" t="s">
        <v>108</v>
      </c>
      <c r="G671" s="56" t="s">
        <v>98</v>
      </c>
      <c r="K671" s="133" t="str">
        <f t="shared" si="10"/>
        <v>Ibrahim Imran</v>
      </c>
      <c r="L671" s="223"/>
      <c r="M671" s="42"/>
    </row>
    <row r="672" spans="2:13" x14ac:dyDescent="0.25">
      <c r="B672" s="37">
        <v>671</v>
      </c>
      <c r="C672" s="189" t="s">
        <v>339</v>
      </c>
      <c r="D672" s="189" t="s">
        <v>401</v>
      </c>
      <c r="E672" s="214" t="s">
        <v>15</v>
      </c>
      <c r="F672" s="133" t="s">
        <v>108</v>
      </c>
      <c r="G672" s="56" t="s">
        <v>98</v>
      </c>
      <c r="K672" s="133" t="str">
        <f t="shared" si="10"/>
        <v>Finlay Cox</v>
      </c>
      <c r="L672" s="223"/>
      <c r="M672" s="42"/>
    </row>
    <row r="673" spans="2:13" x14ac:dyDescent="0.25">
      <c r="B673" s="37">
        <v>672</v>
      </c>
      <c r="C673" s="190" t="s">
        <v>440</v>
      </c>
      <c r="D673" s="190" t="s">
        <v>1169</v>
      </c>
      <c r="E673" s="214" t="s">
        <v>12</v>
      </c>
      <c r="F673" s="133" t="s">
        <v>108</v>
      </c>
      <c r="G673" s="56" t="s">
        <v>116</v>
      </c>
      <c r="K673" s="133" t="str">
        <f t="shared" si="10"/>
        <v>Abigail Ineson</v>
      </c>
      <c r="L673" s="223"/>
      <c r="M673" s="42"/>
    </row>
    <row r="674" spans="2:13" x14ac:dyDescent="0.25">
      <c r="B674" s="37">
        <v>673</v>
      </c>
      <c r="C674" s="190" t="s">
        <v>157</v>
      </c>
      <c r="D674" s="190" t="s">
        <v>1170</v>
      </c>
      <c r="E674" s="215" t="s">
        <v>12</v>
      </c>
      <c r="F674" s="133" t="s">
        <v>108</v>
      </c>
      <c r="G674" s="56" t="s">
        <v>116</v>
      </c>
      <c r="K674" s="133" t="str">
        <f t="shared" si="10"/>
        <v>Chloe Rogerson</v>
      </c>
      <c r="L674" s="223"/>
      <c r="M674" s="42"/>
    </row>
    <row r="675" spans="2:13" x14ac:dyDescent="0.25">
      <c r="B675" s="37">
        <v>674</v>
      </c>
      <c r="C675" s="190" t="s">
        <v>446</v>
      </c>
      <c r="D675" s="190" t="s">
        <v>554</v>
      </c>
      <c r="E675" s="214" t="s">
        <v>12</v>
      </c>
      <c r="F675" s="133" t="s">
        <v>108</v>
      </c>
      <c r="G675" s="56" t="s">
        <v>116</v>
      </c>
      <c r="K675" s="133" t="str">
        <f t="shared" si="10"/>
        <v>Abbie Brown</v>
      </c>
      <c r="L675" s="223"/>
      <c r="M675" s="42"/>
    </row>
    <row r="676" spans="2:13" x14ac:dyDescent="0.25">
      <c r="B676" s="37">
        <v>675</v>
      </c>
      <c r="C676" s="190" t="s">
        <v>586</v>
      </c>
      <c r="D676" s="190" t="s">
        <v>587</v>
      </c>
      <c r="E676" s="215" t="s">
        <v>12</v>
      </c>
      <c r="F676" s="133" t="s">
        <v>108</v>
      </c>
      <c r="G676" s="56" t="s">
        <v>116</v>
      </c>
      <c r="K676" s="133" t="str">
        <f t="shared" si="10"/>
        <v>Faye Skilbeck</v>
      </c>
      <c r="L676" s="223"/>
      <c r="M676" s="42"/>
    </row>
    <row r="677" spans="2:13" x14ac:dyDescent="0.25">
      <c r="B677" s="37">
        <v>676</v>
      </c>
      <c r="C677" s="190" t="s">
        <v>1071</v>
      </c>
      <c r="D677" s="190" t="s">
        <v>1171</v>
      </c>
      <c r="E677" s="215" t="s">
        <v>15</v>
      </c>
      <c r="F677" s="133" t="s">
        <v>108</v>
      </c>
      <c r="G677" s="56" t="s">
        <v>98</v>
      </c>
      <c r="K677" s="133" t="str">
        <f t="shared" si="10"/>
        <v>Owen Whyton</v>
      </c>
      <c r="L677" s="223"/>
      <c r="M677" s="42"/>
    </row>
    <row r="678" spans="2:13" x14ac:dyDescent="0.25">
      <c r="B678" s="37">
        <v>677</v>
      </c>
      <c r="C678" s="189" t="s">
        <v>1172</v>
      </c>
      <c r="D678" s="189" t="s">
        <v>1173</v>
      </c>
      <c r="E678" s="216" t="s">
        <v>16</v>
      </c>
      <c r="F678" s="133" t="s">
        <v>108</v>
      </c>
      <c r="G678" s="56" t="s">
        <v>98</v>
      </c>
      <c r="K678" s="133" t="str">
        <f t="shared" si="10"/>
        <v>Chester Gately</v>
      </c>
      <c r="L678" s="223"/>
      <c r="M678" s="42"/>
    </row>
    <row r="679" spans="2:13" x14ac:dyDescent="0.25">
      <c r="B679" s="37">
        <v>678</v>
      </c>
      <c r="C679" s="189" t="s">
        <v>450</v>
      </c>
      <c r="D679" s="189" t="s">
        <v>1174</v>
      </c>
      <c r="E679" s="217" t="s">
        <v>13</v>
      </c>
      <c r="F679" s="133" t="s">
        <v>108</v>
      </c>
      <c r="G679" s="56" t="s">
        <v>116</v>
      </c>
      <c r="K679" s="133" t="str">
        <f t="shared" si="10"/>
        <v>Elizabeth Gillgrass</v>
      </c>
      <c r="L679" s="223"/>
      <c r="M679" s="42"/>
    </row>
    <row r="680" spans="2:13" x14ac:dyDescent="0.25">
      <c r="B680" s="37">
        <v>679</v>
      </c>
      <c r="C680" s="189" t="s">
        <v>588</v>
      </c>
      <c r="D680" s="189" t="s">
        <v>589</v>
      </c>
      <c r="E680" s="217" t="s">
        <v>13</v>
      </c>
      <c r="F680" s="133" t="s">
        <v>108</v>
      </c>
      <c r="G680" s="56" t="s">
        <v>116</v>
      </c>
      <c r="K680" s="133" t="str">
        <f t="shared" si="10"/>
        <v>Annie Thorp</v>
      </c>
      <c r="L680" s="223"/>
      <c r="M680" s="42"/>
    </row>
    <row r="681" spans="2:13" x14ac:dyDescent="0.25">
      <c r="B681" s="37">
        <v>680</v>
      </c>
      <c r="C681" s="189" t="s">
        <v>595</v>
      </c>
      <c r="D681" s="189" t="s">
        <v>596</v>
      </c>
      <c r="E681" s="215" t="s">
        <v>16</v>
      </c>
      <c r="F681" s="133" t="s">
        <v>108</v>
      </c>
      <c r="G681" s="56" t="s">
        <v>98</v>
      </c>
      <c r="K681" s="133" t="str">
        <f t="shared" si="10"/>
        <v>Freddie Ambler</v>
      </c>
      <c r="L681" s="223"/>
      <c r="M681" s="42"/>
    </row>
    <row r="682" spans="2:13" x14ac:dyDescent="0.25">
      <c r="B682" s="37">
        <v>681</v>
      </c>
      <c r="C682" s="189" t="s">
        <v>1175</v>
      </c>
      <c r="D682" s="189" t="s">
        <v>1176</v>
      </c>
      <c r="E682" s="214" t="s">
        <v>16</v>
      </c>
      <c r="F682" s="133" t="s">
        <v>108</v>
      </c>
      <c r="G682" s="56" t="s">
        <v>98</v>
      </c>
      <c r="K682" s="133" t="str">
        <f t="shared" si="10"/>
        <v>Malachy Cooney</v>
      </c>
      <c r="L682" s="223"/>
      <c r="M682" s="42"/>
    </row>
    <row r="683" spans="2:13" x14ac:dyDescent="0.25">
      <c r="B683" s="37">
        <v>682</v>
      </c>
      <c r="C683" s="189" t="s">
        <v>370</v>
      </c>
      <c r="D683" s="189" t="s">
        <v>559</v>
      </c>
      <c r="E683" s="217" t="s">
        <v>16</v>
      </c>
      <c r="F683" s="133" t="s">
        <v>108</v>
      </c>
      <c r="G683" s="56" t="s">
        <v>98</v>
      </c>
      <c r="K683" s="133" t="str">
        <f t="shared" si="10"/>
        <v>William Bates</v>
      </c>
      <c r="L683" s="223"/>
      <c r="M683" s="42"/>
    </row>
    <row r="684" spans="2:13" x14ac:dyDescent="0.25">
      <c r="B684" s="37">
        <v>683</v>
      </c>
      <c r="C684" s="190" t="s">
        <v>600</v>
      </c>
      <c r="D684" s="190" t="s">
        <v>570</v>
      </c>
      <c r="E684" s="215" t="s">
        <v>13</v>
      </c>
      <c r="F684" s="133" t="s">
        <v>108</v>
      </c>
      <c r="G684" s="56" t="s">
        <v>116</v>
      </c>
      <c r="K684" s="133" t="str">
        <f t="shared" si="10"/>
        <v>Nia Harrison Sargent</v>
      </c>
      <c r="L684" s="223"/>
      <c r="M684" s="42"/>
    </row>
    <row r="685" spans="2:13" x14ac:dyDescent="0.25">
      <c r="B685" s="37">
        <v>684</v>
      </c>
      <c r="C685" s="190" t="s">
        <v>604</v>
      </c>
      <c r="D685" s="190" t="s">
        <v>605</v>
      </c>
      <c r="E685" s="215" t="s">
        <v>16</v>
      </c>
      <c r="F685" s="133" t="s">
        <v>108</v>
      </c>
      <c r="G685" s="56" t="s">
        <v>98</v>
      </c>
      <c r="K685" s="133" t="str">
        <f t="shared" si="10"/>
        <v>Rhys Nightingale</v>
      </c>
      <c r="L685" s="223"/>
      <c r="M685" s="42"/>
    </row>
    <row r="686" spans="2:13" x14ac:dyDescent="0.25">
      <c r="B686" s="37">
        <v>685</v>
      </c>
      <c r="C686" s="189" t="s">
        <v>1177</v>
      </c>
      <c r="D686" s="189" t="s">
        <v>390</v>
      </c>
      <c r="E686" s="217" t="s">
        <v>16</v>
      </c>
      <c r="F686" s="133" t="s">
        <v>108</v>
      </c>
      <c r="G686" s="56" t="s">
        <v>98</v>
      </c>
      <c r="K686" s="133" t="str">
        <f t="shared" si="10"/>
        <v>Rudi Leah</v>
      </c>
      <c r="L686" s="223"/>
      <c r="M686" s="42"/>
    </row>
    <row r="687" spans="2:13" x14ac:dyDescent="0.25">
      <c r="B687" s="37">
        <v>686</v>
      </c>
      <c r="C687" s="189" t="s">
        <v>606</v>
      </c>
      <c r="D687" s="189" t="s">
        <v>580</v>
      </c>
      <c r="E687" s="215" t="s">
        <v>16</v>
      </c>
      <c r="F687" s="133" t="s">
        <v>108</v>
      </c>
      <c r="G687" s="56" t="s">
        <v>98</v>
      </c>
      <c r="K687" s="133" t="str">
        <f t="shared" si="10"/>
        <v>Will Cattermole</v>
      </c>
      <c r="L687" s="223"/>
      <c r="M687" s="42"/>
    </row>
    <row r="688" spans="2:13" x14ac:dyDescent="0.25">
      <c r="B688" s="37">
        <v>687</v>
      </c>
      <c r="C688" s="190" t="s">
        <v>608</v>
      </c>
      <c r="D688" s="190" t="s">
        <v>609</v>
      </c>
      <c r="E688" s="215" t="s">
        <v>13</v>
      </c>
      <c r="F688" s="133" t="s">
        <v>108</v>
      </c>
      <c r="G688" s="56" t="s">
        <v>116</v>
      </c>
      <c r="K688" s="133" t="str">
        <f t="shared" si="10"/>
        <v>Eleanor Austin-Scott</v>
      </c>
      <c r="L688" s="223"/>
      <c r="M688" s="42"/>
    </row>
    <row r="689" spans="1:13" x14ac:dyDescent="0.25">
      <c r="B689" s="37">
        <v>688</v>
      </c>
      <c r="C689" s="190" t="s">
        <v>516</v>
      </c>
      <c r="D689" s="190" t="s">
        <v>652</v>
      </c>
      <c r="E689" s="215" t="s">
        <v>16</v>
      </c>
      <c r="F689" s="133" t="s">
        <v>108</v>
      </c>
      <c r="G689" s="56" t="s">
        <v>98</v>
      </c>
      <c r="K689" s="133" t="str">
        <f t="shared" si="10"/>
        <v>Eddie Brooksbank</v>
      </c>
      <c r="L689" s="223"/>
      <c r="M689" s="42"/>
    </row>
    <row r="690" spans="1:13" x14ac:dyDescent="0.25">
      <c r="B690" s="37">
        <v>689</v>
      </c>
      <c r="C690" s="189" t="s">
        <v>610</v>
      </c>
      <c r="D690" s="189" t="s">
        <v>611</v>
      </c>
      <c r="E690" s="217" t="s">
        <v>13</v>
      </c>
      <c r="F690" s="133" t="s">
        <v>108</v>
      </c>
      <c r="G690" s="25" t="s">
        <v>116</v>
      </c>
      <c r="K690" s="133" t="str">
        <f t="shared" si="10"/>
        <v>Jayde Mcgregor</v>
      </c>
      <c r="L690" s="223"/>
      <c r="M690" s="42"/>
    </row>
    <row r="691" spans="1:13" x14ac:dyDescent="0.25">
      <c r="B691" s="37">
        <v>690</v>
      </c>
      <c r="C691" s="189" t="s">
        <v>1178</v>
      </c>
      <c r="D691" s="189" t="s">
        <v>1179</v>
      </c>
      <c r="E691" s="214" t="s">
        <v>16</v>
      </c>
      <c r="F691" s="133" t="s">
        <v>108</v>
      </c>
      <c r="G691" s="25" t="s">
        <v>98</v>
      </c>
      <c r="K691" s="133" t="str">
        <f t="shared" si="10"/>
        <v>Charles  Pickens</v>
      </c>
      <c r="L691" s="223"/>
      <c r="M691" s="42"/>
    </row>
    <row r="692" spans="1:13" x14ac:dyDescent="0.25">
      <c r="B692" s="37">
        <v>691</v>
      </c>
      <c r="C692" s="189" t="s">
        <v>364</v>
      </c>
      <c r="D692" s="189" t="s">
        <v>654</v>
      </c>
      <c r="E692" s="217" t="s">
        <v>16</v>
      </c>
      <c r="F692" s="133" t="s">
        <v>108</v>
      </c>
      <c r="G692" s="25" t="s">
        <v>98</v>
      </c>
      <c r="K692" s="133" t="str">
        <f t="shared" si="10"/>
        <v>Oliver Norris</v>
      </c>
      <c r="L692" s="223"/>
      <c r="M692" s="42"/>
    </row>
    <row r="693" spans="1:13" x14ac:dyDescent="0.25">
      <c r="B693" s="37">
        <v>692</v>
      </c>
      <c r="C693" s="189" t="s">
        <v>616</v>
      </c>
      <c r="D693" s="189" t="s">
        <v>318</v>
      </c>
      <c r="E693" s="217" t="s">
        <v>16</v>
      </c>
      <c r="F693" s="133" t="s">
        <v>108</v>
      </c>
      <c r="G693" s="25" t="s">
        <v>98</v>
      </c>
      <c r="K693" s="133" t="str">
        <f t="shared" si="10"/>
        <v>Elam Hughes</v>
      </c>
      <c r="L693" s="223"/>
      <c r="M693" s="42"/>
    </row>
    <row r="694" spans="1:13" x14ac:dyDescent="0.25">
      <c r="B694" s="37">
        <v>693</v>
      </c>
      <c r="C694" s="189" t="s">
        <v>595</v>
      </c>
      <c r="D694" s="189" t="s">
        <v>617</v>
      </c>
      <c r="E694" s="215" t="s">
        <v>16</v>
      </c>
      <c r="F694" s="133" t="s">
        <v>108</v>
      </c>
      <c r="G694" s="25" t="s">
        <v>98</v>
      </c>
      <c r="K694" s="133" t="str">
        <f t="shared" si="10"/>
        <v>Freddie Bentley</v>
      </c>
      <c r="L694" s="223"/>
      <c r="M694" s="42"/>
    </row>
    <row r="695" spans="1:13" x14ac:dyDescent="0.25">
      <c r="A695" s="36"/>
      <c r="B695" s="37">
        <v>694</v>
      </c>
      <c r="C695" s="190" t="s">
        <v>618</v>
      </c>
      <c r="D695" s="190" t="s">
        <v>619</v>
      </c>
      <c r="E695" s="215" t="s">
        <v>13</v>
      </c>
      <c r="F695" s="133" t="s">
        <v>108</v>
      </c>
      <c r="G695" s="25" t="s">
        <v>116</v>
      </c>
      <c r="K695" s="133" t="str">
        <f t="shared" si="10"/>
        <v>Annabelle Slattery</v>
      </c>
      <c r="L695" s="223"/>
      <c r="M695" s="42"/>
    </row>
    <row r="696" spans="1:13" x14ac:dyDescent="0.25">
      <c r="A696" s="36"/>
      <c r="B696" s="37">
        <v>695</v>
      </c>
      <c r="C696" s="189" t="s">
        <v>621</v>
      </c>
      <c r="D696" s="189" t="s">
        <v>622</v>
      </c>
      <c r="E696" s="215" t="s">
        <v>16</v>
      </c>
      <c r="F696" s="133" t="s">
        <v>108</v>
      </c>
      <c r="G696" s="25" t="s">
        <v>98</v>
      </c>
      <c r="K696" s="133" t="str">
        <f t="shared" si="10"/>
        <v>Euan Logue</v>
      </c>
      <c r="L696" s="224"/>
      <c r="M696" s="27"/>
    </row>
    <row r="697" spans="1:13" x14ac:dyDescent="0.25">
      <c r="A697" s="36"/>
      <c r="B697" s="37">
        <v>696</v>
      </c>
      <c r="C697" s="189" t="s">
        <v>623</v>
      </c>
      <c r="D697" s="189" t="s">
        <v>624</v>
      </c>
      <c r="E697" s="217" t="s">
        <v>16</v>
      </c>
      <c r="F697" s="133" t="s">
        <v>108</v>
      </c>
      <c r="G697" s="25" t="s">
        <v>98</v>
      </c>
      <c r="K697" s="133" t="str">
        <f t="shared" si="10"/>
        <v>Foley Marshall</v>
      </c>
      <c r="L697" s="223"/>
      <c r="M697" s="42"/>
    </row>
    <row r="698" spans="1:13" x14ac:dyDescent="0.25">
      <c r="A698" s="36"/>
      <c r="B698" s="37">
        <v>697</v>
      </c>
      <c r="C698" s="192" t="s">
        <v>204</v>
      </c>
      <c r="D698" s="193" t="s">
        <v>1180</v>
      </c>
      <c r="E698" s="228" t="s">
        <v>11</v>
      </c>
      <c r="F698" s="133" t="s">
        <v>108</v>
      </c>
      <c r="G698" s="25" t="s">
        <v>116</v>
      </c>
      <c r="K698" s="133" t="str">
        <f t="shared" si="10"/>
        <v>Libby Gibson</v>
      </c>
      <c r="L698" s="224"/>
      <c r="M698" s="27"/>
    </row>
    <row r="699" spans="1:13" x14ac:dyDescent="0.25">
      <c r="A699" s="36"/>
      <c r="B699" s="37">
        <v>698</v>
      </c>
      <c r="C699" s="95" t="s">
        <v>1090</v>
      </c>
      <c r="D699" s="96" t="s">
        <v>1397</v>
      </c>
      <c r="E699" s="229" t="s">
        <v>12</v>
      </c>
      <c r="F699" s="133" t="s">
        <v>108</v>
      </c>
      <c r="G699" s="56" t="s">
        <v>116</v>
      </c>
      <c r="K699" s="133" t="str">
        <f t="shared" si="10"/>
        <v>Jemima Jeffs</v>
      </c>
      <c r="L699" s="223"/>
      <c r="M699" s="42"/>
    </row>
    <row r="700" spans="1:13" x14ac:dyDescent="0.25">
      <c r="A700" s="36"/>
      <c r="B700" s="37">
        <v>699</v>
      </c>
      <c r="C700" s="22" t="s">
        <v>988</v>
      </c>
      <c r="D700" s="194" t="s">
        <v>638</v>
      </c>
      <c r="E700" s="230" t="s">
        <v>13</v>
      </c>
      <c r="F700" s="133" t="s">
        <v>108</v>
      </c>
      <c r="G700" s="56" t="s">
        <v>116</v>
      </c>
      <c r="K700" s="133" t="str">
        <f t="shared" si="10"/>
        <v>Gracie Firth</v>
      </c>
      <c r="L700" s="223"/>
      <c r="M700" s="42"/>
    </row>
    <row r="701" spans="1:13" x14ac:dyDescent="0.25">
      <c r="A701" s="36"/>
      <c r="B701" s="37">
        <v>700</v>
      </c>
      <c r="C701" s="93" t="s">
        <v>1398</v>
      </c>
      <c r="D701" s="94" t="s">
        <v>1399</v>
      </c>
      <c r="E701" s="231" t="s">
        <v>14</v>
      </c>
      <c r="F701" s="133" t="s">
        <v>108</v>
      </c>
      <c r="G701" s="177" t="s">
        <v>98</v>
      </c>
      <c r="K701" s="133" t="str">
        <f t="shared" si="10"/>
        <v>Joey Thwaites</v>
      </c>
      <c r="L701" s="223"/>
      <c r="M701" s="42"/>
    </row>
    <row r="702" spans="1:13" x14ac:dyDescent="0.25">
      <c r="A702" s="36"/>
      <c r="B702" s="37">
        <v>701</v>
      </c>
      <c r="C702" s="95"/>
      <c r="D702" s="96"/>
      <c r="E702" s="184"/>
      <c r="F702" s="177"/>
      <c r="G702" s="56"/>
      <c r="K702" s="133" t="str">
        <f t="shared" si="10"/>
        <v xml:space="preserve"> </v>
      </c>
      <c r="L702" s="223"/>
      <c r="M702" s="42"/>
    </row>
    <row r="703" spans="1:13" x14ac:dyDescent="0.25">
      <c r="A703" s="36"/>
      <c r="B703" s="37">
        <v>702</v>
      </c>
      <c r="C703" s="95"/>
      <c r="D703" s="96"/>
      <c r="E703" s="184"/>
      <c r="F703" s="177"/>
      <c r="G703" s="56"/>
      <c r="K703" s="133" t="str">
        <f t="shared" si="10"/>
        <v xml:space="preserve"> </v>
      </c>
      <c r="L703" s="223"/>
      <c r="M703" s="42"/>
    </row>
    <row r="704" spans="1:13" x14ac:dyDescent="0.25">
      <c r="A704" s="36"/>
      <c r="B704" s="37">
        <v>703</v>
      </c>
      <c r="C704" s="95"/>
      <c r="D704" s="96"/>
      <c r="E704" s="184"/>
      <c r="F704" s="177"/>
      <c r="G704" s="56"/>
      <c r="K704" s="133" t="str">
        <f t="shared" si="10"/>
        <v xml:space="preserve"> </v>
      </c>
      <c r="L704" s="223"/>
      <c r="M704" s="42"/>
    </row>
    <row r="705" spans="1:13" x14ac:dyDescent="0.25">
      <c r="A705" s="36"/>
      <c r="B705" s="37">
        <v>704</v>
      </c>
      <c r="C705" s="95"/>
      <c r="D705" s="96"/>
      <c r="E705" s="184"/>
      <c r="F705" s="177"/>
      <c r="G705" s="56"/>
      <c r="K705" s="133" t="str">
        <f t="shared" si="10"/>
        <v xml:space="preserve"> </v>
      </c>
      <c r="L705" s="224"/>
      <c r="M705" s="27"/>
    </row>
    <row r="706" spans="1:13" x14ac:dyDescent="0.25">
      <c r="A706" s="36"/>
      <c r="B706" s="37">
        <v>705</v>
      </c>
      <c r="C706" s="95"/>
      <c r="D706" s="96"/>
      <c r="E706" s="184"/>
      <c r="F706" s="177"/>
      <c r="G706" s="56"/>
      <c r="K706" s="133" t="str">
        <f t="shared" si="10"/>
        <v xml:space="preserve"> </v>
      </c>
      <c r="L706" s="223"/>
      <c r="M706" s="42"/>
    </row>
    <row r="707" spans="1:13" x14ac:dyDescent="0.25">
      <c r="A707" s="36"/>
      <c r="B707" s="37">
        <v>706</v>
      </c>
      <c r="C707" s="95"/>
      <c r="D707" s="96"/>
      <c r="E707" s="184"/>
      <c r="F707" s="177"/>
      <c r="G707" s="56"/>
      <c r="K707" s="133" t="str">
        <f t="shared" ref="K707:K770" si="11">PROPER(CONCATENATE(C707," ",D707))</f>
        <v xml:space="preserve"> </v>
      </c>
      <c r="L707" s="223"/>
      <c r="M707" s="42"/>
    </row>
    <row r="708" spans="1:13" x14ac:dyDescent="0.25">
      <c r="A708" s="36"/>
      <c r="B708" s="37">
        <v>707</v>
      </c>
      <c r="C708" s="95"/>
      <c r="D708" s="96"/>
      <c r="E708" s="184"/>
      <c r="F708" s="177"/>
      <c r="G708" s="56"/>
      <c r="K708" s="133" t="str">
        <f t="shared" si="11"/>
        <v xml:space="preserve"> </v>
      </c>
      <c r="L708" s="223"/>
      <c r="M708" s="42"/>
    </row>
    <row r="709" spans="1:13" x14ac:dyDescent="0.25">
      <c r="A709" s="36"/>
      <c r="B709" s="37">
        <v>708</v>
      </c>
      <c r="C709" s="95"/>
      <c r="D709" s="96"/>
      <c r="E709" s="184"/>
      <c r="F709" s="177"/>
      <c r="G709" s="56"/>
      <c r="K709" s="133" t="str">
        <f t="shared" si="11"/>
        <v xml:space="preserve"> </v>
      </c>
      <c r="L709" s="223"/>
      <c r="M709" s="42"/>
    </row>
    <row r="710" spans="1:13" x14ac:dyDescent="0.25">
      <c r="A710" s="36"/>
      <c r="B710" s="37">
        <v>709</v>
      </c>
      <c r="C710" s="22"/>
      <c r="D710" s="194"/>
      <c r="E710" s="194"/>
      <c r="F710" s="64"/>
      <c r="G710" s="25"/>
      <c r="K710" s="133" t="str">
        <f t="shared" si="11"/>
        <v xml:space="preserve"> </v>
      </c>
      <c r="L710" s="223"/>
      <c r="M710" s="42"/>
    </row>
    <row r="711" spans="1:13" x14ac:dyDescent="0.25">
      <c r="A711" s="36"/>
      <c r="B711" s="37">
        <v>710</v>
      </c>
      <c r="C711" s="93" t="s">
        <v>1181</v>
      </c>
      <c r="D711" s="94" t="s">
        <v>1182</v>
      </c>
      <c r="E711" s="204" t="s">
        <v>11</v>
      </c>
      <c r="F711" s="177" t="s">
        <v>1183</v>
      </c>
      <c r="G711" s="177" t="s">
        <v>116</v>
      </c>
      <c r="K711" s="133" t="str">
        <f t="shared" si="11"/>
        <v>Femi Aderinto</v>
      </c>
      <c r="L711" s="223"/>
      <c r="M711" s="42"/>
    </row>
    <row r="712" spans="1:13" x14ac:dyDescent="0.25">
      <c r="A712" s="36"/>
      <c r="B712" s="37">
        <v>711</v>
      </c>
      <c r="C712" s="95" t="s">
        <v>1184</v>
      </c>
      <c r="D712" s="96" t="s">
        <v>1185</v>
      </c>
      <c r="E712" s="204" t="s">
        <v>11</v>
      </c>
      <c r="F712" s="177" t="s">
        <v>1183</v>
      </c>
      <c r="G712" s="177" t="s">
        <v>116</v>
      </c>
      <c r="K712" s="133" t="str">
        <f t="shared" si="11"/>
        <v>Marnie Bartlett</v>
      </c>
      <c r="L712" s="224"/>
      <c r="M712" s="27"/>
    </row>
    <row r="713" spans="1:13" x14ac:dyDescent="0.25">
      <c r="A713" s="36"/>
      <c r="B713" s="37">
        <v>712</v>
      </c>
      <c r="C713" s="95" t="s">
        <v>319</v>
      </c>
      <c r="D713" s="96" t="s">
        <v>1186</v>
      </c>
      <c r="E713" s="204" t="s">
        <v>11</v>
      </c>
      <c r="F713" s="177" t="s">
        <v>1183</v>
      </c>
      <c r="G713" s="177" t="s">
        <v>116</v>
      </c>
      <c r="K713" s="133" t="str">
        <f t="shared" si="11"/>
        <v>Mia Cherriman</v>
      </c>
      <c r="L713" s="223"/>
      <c r="M713" s="42"/>
    </row>
    <row r="714" spans="1:13" x14ac:dyDescent="0.25">
      <c r="A714" s="36"/>
      <c r="B714" s="37">
        <v>713</v>
      </c>
      <c r="C714" s="95" t="s">
        <v>1187</v>
      </c>
      <c r="D714" s="96" t="s">
        <v>1188</v>
      </c>
      <c r="E714" s="204" t="s">
        <v>11</v>
      </c>
      <c r="F714" s="177" t="s">
        <v>1183</v>
      </c>
      <c r="G714" s="177" t="s">
        <v>116</v>
      </c>
      <c r="K714" s="133" t="str">
        <f t="shared" si="11"/>
        <v>Sofia Christie</v>
      </c>
      <c r="L714" s="223"/>
      <c r="M714" s="42"/>
    </row>
    <row r="715" spans="1:13" x14ac:dyDescent="0.25">
      <c r="A715" s="36"/>
      <c r="B715" s="37">
        <v>714</v>
      </c>
      <c r="C715" s="95" t="s">
        <v>451</v>
      </c>
      <c r="D715" s="96" t="s">
        <v>630</v>
      </c>
      <c r="E715" s="204" t="s">
        <v>11</v>
      </c>
      <c r="F715" s="177" t="s">
        <v>1183</v>
      </c>
      <c r="G715" s="177" t="s">
        <v>116</v>
      </c>
      <c r="K715" s="133" t="str">
        <f t="shared" si="11"/>
        <v>Madison Connor</v>
      </c>
      <c r="L715" s="223"/>
      <c r="M715" s="42"/>
    </row>
    <row r="716" spans="1:13" x14ac:dyDescent="0.25">
      <c r="A716" s="36"/>
      <c r="B716" s="37">
        <v>715</v>
      </c>
      <c r="C716" s="95" t="s">
        <v>1189</v>
      </c>
      <c r="D716" s="96" t="s">
        <v>1190</v>
      </c>
      <c r="E716" s="204" t="s">
        <v>11</v>
      </c>
      <c r="F716" s="177" t="s">
        <v>1183</v>
      </c>
      <c r="G716" s="177" t="s">
        <v>116</v>
      </c>
      <c r="K716" s="133" t="str">
        <f t="shared" si="11"/>
        <v>Isobelle French</v>
      </c>
      <c r="L716" s="223"/>
      <c r="M716" s="42"/>
    </row>
    <row r="717" spans="1:13" x14ac:dyDescent="0.25">
      <c r="A717" s="36"/>
      <c r="B717" s="37">
        <v>716</v>
      </c>
      <c r="C717" s="95" t="s">
        <v>137</v>
      </c>
      <c r="D717" s="96" t="s">
        <v>1191</v>
      </c>
      <c r="E717" s="204" t="s">
        <v>11</v>
      </c>
      <c r="F717" s="177" t="s">
        <v>1183</v>
      </c>
      <c r="G717" s="177" t="s">
        <v>116</v>
      </c>
      <c r="K717" s="133" t="str">
        <f t="shared" si="11"/>
        <v>Isabelle Hall</v>
      </c>
      <c r="L717" s="224"/>
      <c r="M717" s="27"/>
    </row>
    <row r="718" spans="1:13" x14ac:dyDescent="0.25">
      <c r="A718" s="36"/>
      <c r="B718" s="37">
        <v>717</v>
      </c>
      <c r="C718" s="95" t="s">
        <v>1192</v>
      </c>
      <c r="D718" s="96" t="s">
        <v>1193</v>
      </c>
      <c r="E718" s="204" t="s">
        <v>11</v>
      </c>
      <c r="F718" s="177" t="s">
        <v>1183</v>
      </c>
      <c r="G718" s="177" t="s">
        <v>116</v>
      </c>
      <c r="K718" s="133" t="str">
        <f t="shared" si="11"/>
        <v>Martha Hawley</v>
      </c>
      <c r="L718" s="223"/>
      <c r="M718" s="42"/>
    </row>
    <row r="719" spans="1:13" x14ac:dyDescent="0.25">
      <c r="A719" s="36"/>
      <c r="B719" s="37">
        <v>718</v>
      </c>
      <c r="C719" s="95" t="s">
        <v>1194</v>
      </c>
      <c r="D719" s="96" t="s">
        <v>1195</v>
      </c>
      <c r="E719" s="204" t="s">
        <v>11</v>
      </c>
      <c r="F719" s="177" t="s">
        <v>1183</v>
      </c>
      <c r="G719" s="177" t="s">
        <v>116</v>
      </c>
      <c r="K719" s="133" t="str">
        <f t="shared" si="11"/>
        <v>Evelyn Hodgkinson</v>
      </c>
      <c r="L719" s="223"/>
      <c r="M719" s="42"/>
    </row>
    <row r="720" spans="1:13" x14ac:dyDescent="0.25">
      <c r="A720" s="36"/>
      <c r="B720" s="37">
        <v>719</v>
      </c>
      <c r="C720" s="95" t="s">
        <v>149</v>
      </c>
      <c r="D720" s="96" t="s">
        <v>720</v>
      </c>
      <c r="E720" s="204" t="s">
        <v>11</v>
      </c>
      <c r="F720" s="177" t="s">
        <v>1183</v>
      </c>
      <c r="G720" s="177" t="s">
        <v>116</v>
      </c>
      <c r="K720" s="133" t="str">
        <f t="shared" si="11"/>
        <v>Scarlett Hunter</v>
      </c>
      <c r="L720" s="223"/>
      <c r="M720" s="42"/>
    </row>
    <row r="721" spans="1:13" x14ac:dyDescent="0.25">
      <c r="A721" s="36"/>
      <c r="B721" s="37">
        <v>720</v>
      </c>
      <c r="C721" s="95" t="s">
        <v>139</v>
      </c>
      <c r="D721" s="96" t="s">
        <v>1196</v>
      </c>
      <c r="E721" s="204" t="s">
        <v>11</v>
      </c>
      <c r="F721" s="177" t="s">
        <v>1183</v>
      </c>
      <c r="G721" s="177" t="s">
        <v>116</v>
      </c>
      <c r="K721" s="133" t="str">
        <f t="shared" si="11"/>
        <v>Rebecca Kingston</v>
      </c>
      <c r="L721" s="223"/>
      <c r="M721" s="42"/>
    </row>
    <row r="722" spans="1:13" x14ac:dyDescent="0.25">
      <c r="A722" s="36"/>
      <c r="B722" s="37">
        <v>721</v>
      </c>
      <c r="C722" s="95" t="s">
        <v>175</v>
      </c>
      <c r="D722" s="96" t="s">
        <v>1197</v>
      </c>
      <c r="E722" s="204" t="s">
        <v>11</v>
      </c>
      <c r="F722" s="177" t="s">
        <v>1183</v>
      </c>
      <c r="G722" s="177" t="s">
        <v>116</v>
      </c>
      <c r="K722" s="133" t="str">
        <f t="shared" si="11"/>
        <v>Maisie Lockwood</v>
      </c>
      <c r="L722" s="223"/>
      <c r="M722" s="42"/>
    </row>
    <row r="723" spans="1:13" x14ac:dyDescent="0.25">
      <c r="A723" s="36"/>
      <c r="B723" s="37">
        <v>722</v>
      </c>
      <c r="C723" s="95" t="s">
        <v>493</v>
      </c>
      <c r="D723" s="96" t="s">
        <v>1198</v>
      </c>
      <c r="E723" s="204" t="s">
        <v>11</v>
      </c>
      <c r="F723" s="177" t="s">
        <v>1183</v>
      </c>
      <c r="G723" s="177" t="s">
        <v>116</v>
      </c>
      <c r="K723" s="133" t="str">
        <f t="shared" si="11"/>
        <v>Olivia Peters</v>
      </c>
      <c r="L723" s="224"/>
      <c r="M723" s="27"/>
    </row>
    <row r="724" spans="1:13" x14ac:dyDescent="0.25">
      <c r="A724" s="36"/>
      <c r="B724" s="37">
        <v>723</v>
      </c>
      <c r="C724" s="95" t="s">
        <v>113</v>
      </c>
      <c r="D724" s="96" t="s">
        <v>598</v>
      </c>
      <c r="E724" s="204" t="s">
        <v>11</v>
      </c>
      <c r="F724" s="177" t="s">
        <v>1183</v>
      </c>
      <c r="G724" s="177" t="s">
        <v>116</v>
      </c>
      <c r="K724" s="133" t="str">
        <f t="shared" si="11"/>
        <v>Matilda Skelton</v>
      </c>
      <c r="L724" s="224"/>
      <c r="M724" s="27"/>
    </row>
    <row r="725" spans="1:13" x14ac:dyDescent="0.25">
      <c r="A725" s="36"/>
      <c r="B725" s="37">
        <v>724</v>
      </c>
      <c r="C725" s="95" t="s">
        <v>493</v>
      </c>
      <c r="D725" s="96" t="s">
        <v>1199</v>
      </c>
      <c r="E725" s="204" t="s">
        <v>11</v>
      </c>
      <c r="F725" s="177" t="s">
        <v>1183</v>
      </c>
      <c r="G725" s="177" t="s">
        <v>116</v>
      </c>
      <c r="K725" s="133" t="str">
        <f t="shared" si="11"/>
        <v>Olivia Tokarska</v>
      </c>
      <c r="L725" s="223"/>
      <c r="M725" s="42"/>
    </row>
    <row r="726" spans="1:13" x14ac:dyDescent="0.25">
      <c r="A726" s="36"/>
      <c r="B726" s="37">
        <v>725</v>
      </c>
      <c r="C726" s="95" t="s">
        <v>1200</v>
      </c>
      <c r="D726" s="96" t="s">
        <v>1201</v>
      </c>
      <c r="E726" s="204" t="s">
        <v>11</v>
      </c>
      <c r="F726" s="177" t="s">
        <v>1183</v>
      </c>
      <c r="G726" s="177" t="s">
        <v>116</v>
      </c>
      <c r="K726" s="133" t="str">
        <f t="shared" si="11"/>
        <v>Odre Trijonyte</v>
      </c>
      <c r="L726" s="224"/>
      <c r="M726" s="27"/>
    </row>
    <row r="727" spans="1:13" x14ac:dyDescent="0.25">
      <c r="A727" s="36"/>
      <c r="B727" s="37">
        <v>726</v>
      </c>
      <c r="C727" s="95" t="s">
        <v>1202</v>
      </c>
      <c r="D727" s="96" t="s">
        <v>1203</v>
      </c>
      <c r="E727" s="204" t="s">
        <v>11</v>
      </c>
      <c r="F727" s="177" t="s">
        <v>1183</v>
      </c>
      <c r="G727" s="177" t="s">
        <v>116</v>
      </c>
      <c r="K727" s="133" t="str">
        <f t="shared" si="11"/>
        <v>Dizire Wallace</v>
      </c>
      <c r="L727" s="223"/>
      <c r="M727" s="42"/>
    </row>
    <row r="728" spans="1:13" x14ac:dyDescent="0.25">
      <c r="A728" s="36"/>
      <c r="B728" s="37">
        <v>727</v>
      </c>
      <c r="C728" s="95" t="s">
        <v>1204</v>
      </c>
      <c r="D728" s="96" t="s">
        <v>1205</v>
      </c>
      <c r="E728" s="204" t="s">
        <v>11</v>
      </c>
      <c r="F728" s="177" t="s">
        <v>1183</v>
      </c>
      <c r="G728" s="177" t="s">
        <v>116</v>
      </c>
      <c r="K728" s="133" t="str">
        <f t="shared" si="11"/>
        <v>Tshay Wisdom</v>
      </c>
      <c r="L728" s="223"/>
      <c r="M728" s="42"/>
    </row>
    <row r="729" spans="1:13" x14ac:dyDescent="0.25">
      <c r="A729" s="36"/>
      <c r="B729" s="37">
        <v>728</v>
      </c>
      <c r="C729" s="95" t="s">
        <v>507</v>
      </c>
      <c r="D729" s="96" t="s">
        <v>1206</v>
      </c>
      <c r="E729" s="184" t="s">
        <v>14</v>
      </c>
      <c r="F729" s="177" t="s">
        <v>1183</v>
      </c>
      <c r="G729" s="56" t="s">
        <v>98</v>
      </c>
      <c r="K729" s="133" t="str">
        <f t="shared" si="11"/>
        <v>Nathaniel Acheampong</v>
      </c>
      <c r="L729" s="223"/>
      <c r="M729" s="42"/>
    </row>
    <row r="730" spans="1:13" x14ac:dyDescent="0.25">
      <c r="A730" s="36"/>
      <c r="B730" s="37">
        <v>729</v>
      </c>
      <c r="C730" s="95" t="s">
        <v>1207</v>
      </c>
      <c r="D730" s="96" t="s">
        <v>1206</v>
      </c>
      <c r="E730" s="184" t="s">
        <v>14</v>
      </c>
      <c r="F730" s="177" t="s">
        <v>1183</v>
      </c>
      <c r="G730" s="56" t="s">
        <v>98</v>
      </c>
      <c r="K730" s="133" t="str">
        <f t="shared" si="11"/>
        <v>Noel Acheampong</v>
      </c>
      <c r="L730" s="223"/>
      <c r="M730" s="42"/>
    </row>
    <row r="731" spans="1:13" x14ac:dyDescent="0.25">
      <c r="A731" s="36"/>
      <c r="B731" s="37">
        <v>730</v>
      </c>
      <c r="C731" s="95" t="s">
        <v>1208</v>
      </c>
      <c r="D731" s="96" t="s">
        <v>1209</v>
      </c>
      <c r="E731" s="184" t="s">
        <v>14</v>
      </c>
      <c r="F731" s="177" t="s">
        <v>1183</v>
      </c>
      <c r="G731" s="56" t="s">
        <v>98</v>
      </c>
      <c r="K731" s="133" t="str">
        <f t="shared" si="11"/>
        <v>Tyler Almeida</v>
      </c>
      <c r="L731" s="223"/>
      <c r="M731" s="42"/>
    </row>
    <row r="732" spans="1:13" x14ac:dyDescent="0.25">
      <c r="A732" s="36"/>
      <c r="B732" s="37">
        <v>731</v>
      </c>
      <c r="C732" s="95" t="s">
        <v>524</v>
      </c>
      <c r="D732" s="96" t="s">
        <v>1210</v>
      </c>
      <c r="E732" s="184" t="s">
        <v>14</v>
      </c>
      <c r="F732" s="177" t="s">
        <v>1183</v>
      </c>
      <c r="G732" s="56" t="s">
        <v>98</v>
      </c>
      <c r="K732" s="133" t="str">
        <f t="shared" si="11"/>
        <v>Harry Ashworth</v>
      </c>
      <c r="L732" s="225"/>
      <c r="M732" s="26"/>
    </row>
    <row r="733" spans="1:13" x14ac:dyDescent="0.25">
      <c r="A733" s="36"/>
      <c r="B733" s="37">
        <v>732</v>
      </c>
      <c r="C733" s="95" t="s">
        <v>1211</v>
      </c>
      <c r="D733" s="96" t="s">
        <v>672</v>
      </c>
      <c r="E733" s="184" t="s">
        <v>14</v>
      </c>
      <c r="F733" s="177" t="s">
        <v>1183</v>
      </c>
      <c r="G733" s="56" t="s">
        <v>98</v>
      </c>
      <c r="K733" s="133" t="str">
        <f t="shared" si="11"/>
        <v>Woody Beaumont</v>
      </c>
      <c r="L733" s="225"/>
      <c r="M733" s="26"/>
    </row>
    <row r="734" spans="1:13" x14ac:dyDescent="0.25">
      <c r="A734" s="36"/>
      <c r="B734" s="37">
        <v>733</v>
      </c>
      <c r="C734" s="95" t="s">
        <v>1212</v>
      </c>
      <c r="D734" s="96" t="s">
        <v>554</v>
      </c>
      <c r="E734" s="184" t="s">
        <v>14</v>
      </c>
      <c r="F734" s="177" t="s">
        <v>1183</v>
      </c>
      <c r="G734" s="56" t="s">
        <v>98</v>
      </c>
      <c r="K734" s="133" t="str">
        <f t="shared" si="11"/>
        <v>Malachi Brown</v>
      </c>
      <c r="L734" s="224"/>
      <c r="M734" s="27"/>
    </row>
    <row r="735" spans="1:13" x14ac:dyDescent="0.25">
      <c r="A735" s="36"/>
      <c r="B735" s="37">
        <v>734</v>
      </c>
      <c r="C735" s="95" t="s">
        <v>362</v>
      </c>
      <c r="D735" s="96" t="s">
        <v>1213</v>
      </c>
      <c r="E735" s="184" t="s">
        <v>14</v>
      </c>
      <c r="F735" s="177" t="s">
        <v>1183</v>
      </c>
      <c r="G735" s="56" t="s">
        <v>98</v>
      </c>
      <c r="K735" s="133" t="str">
        <f t="shared" si="11"/>
        <v>Harrison Downes</v>
      </c>
      <c r="L735" s="224"/>
      <c r="M735" s="27"/>
    </row>
    <row r="736" spans="1:13" x14ac:dyDescent="0.25">
      <c r="A736" s="36"/>
      <c r="B736" s="37">
        <v>735</v>
      </c>
      <c r="C736" s="95" t="s">
        <v>1214</v>
      </c>
      <c r="D736" s="96" t="s">
        <v>1215</v>
      </c>
      <c r="E736" s="184" t="s">
        <v>14</v>
      </c>
      <c r="F736" s="177" t="s">
        <v>1183</v>
      </c>
      <c r="G736" s="56" t="s">
        <v>98</v>
      </c>
      <c r="K736" s="133" t="str">
        <f t="shared" si="11"/>
        <v>Zain Fargin</v>
      </c>
      <c r="L736" s="224"/>
      <c r="M736" s="27"/>
    </row>
    <row r="737" spans="1:13" x14ac:dyDescent="0.25">
      <c r="A737" s="36"/>
      <c r="B737" s="37">
        <v>736</v>
      </c>
      <c r="C737" s="95" t="s">
        <v>424</v>
      </c>
      <c r="D737" s="96" t="s">
        <v>423</v>
      </c>
      <c r="E737" s="184" t="s">
        <v>14</v>
      </c>
      <c r="F737" s="177" t="s">
        <v>1183</v>
      </c>
      <c r="G737" s="56" t="s">
        <v>98</v>
      </c>
      <c r="K737" s="133" t="str">
        <f t="shared" si="11"/>
        <v>Callum Holmes</v>
      </c>
      <c r="L737" s="224"/>
      <c r="M737" s="27"/>
    </row>
    <row r="738" spans="1:13" x14ac:dyDescent="0.25">
      <c r="A738" s="36"/>
      <c r="B738" s="37">
        <v>737</v>
      </c>
      <c r="C738" s="95" t="s">
        <v>1216</v>
      </c>
      <c r="D738" s="96" t="s">
        <v>1217</v>
      </c>
      <c r="E738" s="184" t="s">
        <v>14</v>
      </c>
      <c r="F738" s="177" t="s">
        <v>1183</v>
      </c>
      <c r="G738" s="56" t="s">
        <v>98</v>
      </c>
      <c r="K738" s="133" t="str">
        <f t="shared" si="11"/>
        <v>Mikael Makinde</v>
      </c>
      <c r="L738" s="224"/>
      <c r="M738" s="27"/>
    </row>
    <row r="739" spans="1:13" x14ac:dyDescent="0.25">
      <c r="A739" s="36"/>
      <c r="B739" s="37">
        <v>738</v>
      </c>
      <c r="C739" s="95" t="s">
        <v>1218</v>
      </c>
      <c r="D739" s="96" t="s">
        <v>1042</v>
      </c>
      <c r="E739" s="184" t="s">
        <v>14</v>
      </c>
      <c r="F739" s="177" t="s">
        <v>1183</v>
      </c>
      <c r="G739" s="56" t="s">
        <v>98</v>
      </c>
      <c r="K739" s="133" t="str">
        <f t="shared" si="11"/>
        <v>Evan Miller</v>
      </c>
      <c r="L739" s="223"/>
      <c r="M739" s="42"/>
    </row>
    <row r="740" spans="1:13" x14ac:dyDescent="0.25">
      <c r="A740" s="36"/>
      <c r="B740" s="37">
        <v>739</v>
      </c>
      <c r="C740" s="95" t="s">
        <v>370</v>
      </c>
      <c r="D740" s="96" t="s">
        <v>1042</v>
      </c>
      <c r="E740" s="184" t="s">
        <v>14</v>
      </c>
      <c r="F740" s="177" t="s">
        <v>1183</v>
      </c>
      <c r="G740" s="56" t="s">
        <v>98</v>
      </c>
      <c r="K740" s="133" t="str">
        <f t="shared" si="11"/>
        <v>William Miller</v>
      </c>
      <c r="L740" s="223"/>
      <c r="M740" s="42"/>
    </row>
    <row r="741" spans="1:13" x14ac:dyDescent="0.25">
      <c r="A741" s="36"/>
      <c r="B741" s="37">
        <v>740</v>
      </c>
      <c r="C741" s="95" t="s">
        <v>1219</v>
      </c>
      <c r="D741" s="96" t="s">
        <v>1220</v>
      </c>
      <c r="E741" s="184" t="s">
        <v>14</v>
      </c>
      <c r="F741" s="177" t="s">
        <v>1183</v>
      </c>
      <c r="G741" s="56" t="s">
        <v>98</v>
      </c>
      <c r="K741" s="133" t="str">
        <f t="shared" si="11"/>
        <v>Natas Sapronavicius</v>
      </c>
      <c r="L741" s="223"/>
      <c r="M741" s="42"/>
    </row>
    <row r="742" spans="1:13" x14ac:dyDescent="0.25">
      <c r="A742" s="36"/>
      <c r="B742" s="37">
        <v>741</v>
      </c>
      <c r="C742" s="95" t="s">
        <v>1011</v>
      </c>
      <c r="D742" s="96" t="s">
        <v>1221</v>
      </c>
      <c r="E742" s="184" t="s">
        <v>14</v>
      </c>
      <c r="F742" s="177" t="s">
        <v>1183</v>
      </c>
      <c r="G742" s="56" t="s">
        <v>98</v>
      </c>
      <c r="K742" s="133" t="str">
        <f t="shared" si="11"/>
        <v>Mason Seed</v>
      </c>
      <c r="L742" s="223"/>
      <c r="M742" s="42"/>
    </row>
    <row r="743" spans="1:13" x14ac:dyDescent="0.25">
      <c r="A743" s="36"/>
      <c r="B743" s="37">
        <v>742</v>
      </c>
      <c r="C743" s="95" t="s">
        <v>1222</v>
      </c>
      <c r="D743" s="96" t="s">
        <v>1223</v>
      </c>
      <c r="E743" s="184" t="s">
        <v>14</v>
      </c>
      <c r="F743" s="177" t="s">
        <v>1183</v>
      </c>
      <c r="G743" s="56" t="s">
        <v>98</v>
      </c>
      <c r="K743" s="133" t="str">
        <f t="shared" si="11"/>
        <v>Jaidah Sinclair</v>
      </c>
      <c r="L743" s="223"/>
      <c r="M743" s="42"/>
    </row>
    <row r="744" spans="1:13" x14ac:dyDescent="0.25">
      <c r="A744" s="36"/>
      <c r="B744" s="37">
        <v>743</v>
      </c>
      <c r="C744" s="95" t="s">
        <v>364</v>
      </c>
      <c r="D744" s="96" t="s">
        <v>1224</v>
      </c>
      <c r="E744" s="184" t="s">
        <v>14</v>
      </c>
      <c r="F744" s="177" t="s">
        <v>1183</v>
      </c>
      <c r="G744" s="56" t="s">
        <v>98</v>
      </c>
      <c r="K744" s="133" t="str">
        <f t="shared" si="11"/>
        <v>Oliver Varnelis</v>
      </c>
      <c r="L744" s="223"/>
      <c r="M744" s="42"/>
    </row>
    <row r="745" spans="1:13" x14ac:dyDescent="0.25">
      <c r="A745" s="36"/>
      <c r="B745" s="37">
        <v>744</v>
      </c>
      <c r="C745" s="95" t="s">
        <v>1225</v>
      </c>
      <c r="D745" s="96" t="s">
        <v>1182</v>
      </c>
      <c r="E745" s="184" t="s">
        <v>12</v>
      </c>
      <c r="F745" s="177" t="s">
        <v>1183</v>
      </c>
      <c r="G745" s="56" t="s">
        <v>116</v>
      </c>
      <c r="K745" s="133" t="str">
        <f t="shared" si="11"/>
        <v>Ife Aderinto</v>
      </c>
      <c r="L745" s="224"/>
      <c r="M745" s="27"/>
    </row>
    <row r="746" spans="1:13" x14ac:dyDescent="0.25">
      <c r="A746" s="36"/>
      <c r="B746" s="37">
        <v>745</v>
      </c>
      <c r="C746" s="95" t="s">
        <v>1226</v>
      </c>
      <c r="D746" s="96" t="s">
        <v>1209</v>
      </c>
      <c r="E746" s="184" t="s">
        <v>12</v>
      </c>
      <c r="F746" s="177" t="s">
        <v>1183</v>
      </c>
      <c r="G746" s="56" t="s">
        <v>116</v>
      </c>
      <c r="K746" s="133" t="str">
        <f t="shared" si="11"/>
        <v>Darlene Almeida</v>
      </c>
      <c r="L746" s="223"/>
      <c r="M746" s="42"/>
    </row>
    <row r="747" spans="1:13" x14ac:dyDescent="0.25">
      <c r="A747" s="36"/>
      <c r="B747" s="37">
        <v>746</v>
      </c>
      <c r="C747" s="95" t="s">
        <v>1227</v>
      </c>
      <c r="D747" s="96" t="s">
        <v>1228</v>
      </c>
      <c r="E747" s="184" t="s">
        <v>12</v>
      </c>
      <c r="F747" s="177" t="s">
        <v>1183</v>
      </c>
      <c r="G747" s="56" t="s">
        <v>116</v>
      </c>
      <c r="K747" s="133" t="str">
        <f t="shared" si="11"/>
        <v>Maisy Austin</v>
      </c>
      <c r="L747" s="223"/>
      <c r="M747" s="42"/>
    </row>
    <row r="748" spans="1:13" x14ac:dyDescent="0.25">
      <c r="A748" s="36"/>
      <c r="B748" s="37">
        <v>747</v>
      </c>
      <c r="C748" s="95" t="s">
        <v>433</v>
      </c>
      <c r="D748" s="96" t="s">
        <v>342</v>
      </c>
      <c r="E748" s="184" t="s">
        <v>12</v>
      </c>
      <c r="F748" s="177" t="s">
        <v>1183</v>
      </c>
      <c r="G748" s="56" t="s">
        <v>116</v>
      </c>
      <c r="K748" s="133" t="str">
        <f t="shared" si="11"/>
        <v>Jessica Baxter</v>
      </c>
      <c r="L748" s="223"/>
      <c r="M748" s="42"/>
    </row>
    <row r="749" spans="1:13" x14ac:dyDescent="0.25">
      <c r="A749" s="36"/>
      <c r="B749" s="37">
        <v>748</v>
      </c>
      <c r="C749" s="95" t="s">
        <v>1229</v>
      </c>
      <c r="D749" s="96" t="s">
        <v>1230</v>
      </c>
      <c r="E749" s="184" t="s">
        <v>12</v>
      </c>
      <c r="F749" s="177" t="s">
        <v>1183</v>
      </c>
      <c r="G749" s="56" t="s">
        <v>116</v>
      </c>
      <c r="K749" s="133" t="str">
        <f t="shared" si="11"/>
        <v>Talia Bernard</v>
      </c>
      <c r="L749" s="223"/>
      <c r="M749" s="42"/>
    </row>
    <row r="750" spans="1:13" x14ac:dyDescent="0.25">
      <c r="A750" s="36"/>
      <c r="B750" s="37">
        <v>749</v>
      </c>
      <c r="C750" s="95" t="s">
        <v>319</v>
      </c>
      <c r="D750" s="96" t="s">
        <v>1231</v>
      </c>
      <c r="E750" s="184" t="s">
        <v>12</v>
      </c>
      <c r="F750" s="177" t="s">
        <v>1183</v>
      </c>
      <c r="G750" s="56" t="s">
        <v>116</v>
      </c>
      <c r="K750" s="133" t="str">
        <f t="shared" si="11"/>
        <v>Mia Camara-Kearton</v>
      </c>
      <c r="L750" s="224"/>
      <c r="M750" s="27"/>
    </row>
    <row r="751" spans="1:13" x14ac:dyDescent="0.25">
      <c r="A751" s="36"/>
      <c r="B751" s="37">
        <v>750</v>
      </c>
      <c r="C751" s="95" t="s">
        <v>493</v>
      </c>
      <c r="D751" s="96" t="s">
        <v>1232</v>
      </c>
      <c r="E751" s="184" t="s">
        <v>12</v>
      </c>
      <c r="F751" s="177" t="s">
        <v>1183</v>
      </c>
      <c r="G751" s="56" t="s">
        <v>116</v>
      </c>
      <c r="K751" s="133" t="str">
        <f t="shared" si="11"/>
        <v>Olivia Chalfont</v>
      </c>
      <c r="L751" s="223"/>
      <c r="M751" s="42"/>
    </row>
    <row r="752" spans="1:13" x14ac:dyDescent="0.25">
      <c r="A752" s="36"/>
      <c r="B752" s="37">
        <v>751</v>
      </c>
      <c r="C752" s="95" t="s">
        <v>139</v>
      </c>
      <c r="D752" s="96" t="s">
        <v>1232</v>
      </c>
      <c r="E752" s="184" t="s">
        <v>12</v>
      </c>
      <c r="F752" s="177" t="s">
        <v>1183</v>
      </c>
      <c r="G752" s="56" t="s">
        <v>116</v>
      </c>
      <c r="K752" s="133" t="str">
        <f t="shared" si="11"/>
        <v>Rebecca Chalfont</v>
      </c>
      <c r="L752" s="223"/>
      <c r="M752" s="42"/>
    </row>
    <row r="753" spans="1:13" x14ac:dyDescent="0.25">
      <c r="A753" s="36"/>
      <c r="B753" s="37">
        <v>752</v>
      </c>
      <c r="C753" s="95" t="s">
        <v>314</v>
      </c>
      <c r="D753" s="96" t="s">
        <v>1233</v>
      </c>
      <c r="E753" s="184" t="s">
        <v>12</v>
      </c>
      <c r="F753" s="177" t="s">
        <v>1183</v>
      </c>
      <c r="G753" s="56" t="s">
        <v>116</v>
      </c>
      <c r="K753" s="133" t="str">
        <f t="shared" si="11"/>
        <v>Natasha Claxton</v>
      </c>
      <c r="L753" s="223"/>
      <c r="M753" s="42"/>
    </row>
    <row r="754" spans="1:13" x14ac:dyDescent="0.25">
      <c r="A754" s="36"/>
      <c r="B754" s="37">
        <v>753</v>
      </c>
      <c r="C754" s="95" t="s">
        <v>1234</v>
      </c>
      <c r="D754" s="96" t="s">
        <v>1195</v>
      </c>
      <c r="E754" s="184" t="s">
        <v>12</v>
      </c>
      <c r="F754" s="177" t="s">
        <v>1183</v>
      </c>
      <c r="G754" s="56" t="s">
        <v>116</v>
      </c>
      <c r="K754" s="133" t="str">
        <f t="shared" si="11"/>
        <v>Talitha Hodgkinson</v>
      </c>
      <c r="L754" s="223"/>
      <c r="M754" s="42"/>
    </row>
    <row r="755" spans="1:13" x14ac:dyDescent="0.25">
      <c r="A755" s="36"/>
      <c r="B755" s="37">
        <v>754</v>
      </c>
      <c r="C755" s="95" t="s">
        <v>582</v>
      </c>
      <c r="D755" s="96" t="s">
        <v>506</v>
      </c>
      <c r="E755" s="184" t="s">
        <v>12</v>
      </c>
      <c r="F755" s="177" t="s">
        <v>1183</v>
      </c>
      <c r="G755" s="56" t="s">
        <v>116</v>
      </c>
      <c r="K755" s="133" t="str">
        <f t="shared" si="11"/>
        <v>Ashleigh Hopton</v>
      </c>
      <c r="L755" s="223"/>
      <c r="M755" s="42"/>
    </row>
    <row r="756" spans="1:13" x14ac:dyDescent="0.25">
      <c r="A756" s="36"/>
      <c r="B756" s="37">
        <v>755</v>
      </c>
      <c r="C756" s="95" t="s">
        <v>151</v>
      </c>
      <c r="D756" s="96" t="s">
        <v>1235</v>
      </c>
      <c r="E756" s="184" t="s">
        <v>12</v>
      </c>
      <c r="F756" s="177" t="s">
        <v>1183</v>
      </c>
      <c r="G756" s="56" t="s">
        <v>116</v>
      </c>
      <c r="K756" s="133" t="str">
        <f t="shared" si="11"/>
        <v>Lola Jenkins</v>
      </c>
      <c r="L756" s="224"/>
      <c r="M756" s="27"/>
    </row>
    <row r="757" spans="1:13" x14ac:dyDescent="0.25">
      <c r="A757" s="36"/>
      <c r="B757" s="37">
        <v>756</v>
      </c>
      <c r="C757" s="95" t="s">
        <v>440</v>
      </c>
      <c r="D757" s="96" t="s">
        <v>1196</v>
      </c>
      <c r="E757" s="184" t="s">
        <v>12</v>
      </c>
      <c r="F757" s="177" t="s">
        <v>1183</v>
      </c>
      <c r="G757" s="56" t="s">
        <v>116</v>
      </c>
      <c r="K757" s="133" t="str">
        <f t="shared" si="11"/>
        <v>Abigail Kingston</v>
      </c>
      <c r="L757" s="224"/>
      <c r="M757" s="27"/>
    </row>
    <row r="758" spans="1:13" x14ac:dyDescent="0.25">
      <c r="A758" s="36"/>
      <c r="B758" s="37">
        <v>757</v>
      </c>
      <c r="C758" s="95" t="s">
        <v>1236</v>
      </c>
      <c r="D758" s="96" t="s">
        <v>1237</v>
      </c>
      <c r="E758" s="184" t="s">
        <v>12</v>
      </c>
      <c r="F758" s="177" t="s">
        <v>1183</v>
      </c>
      <c r="G758" s="56" t="s">
        <v>116</v>
      </c>
      <c r="K758" s="133" t="str">
        <f t="shared" si="11"/>
        <v>Harmonie Mobio</v>
      </c>
      <c r="L758" s="223"/>
      <c r="M758" s="42"/>
    </row>
    <row r="759" spans="1:13" x14ac:dyDescent="0.25">
      <c r="A759" s="36"/>
      <c r="B759" s="37">
        <v>758</v>
      </c>
      <c r="C759" s="95" t="s">
        <v>890</v>
      </c>
      <c r="D759" s="96" t="s">
        <v>1238</v>
      </c>
      <c r="E759" s="184" t="s">
        <v>12</v>
      </c>
      <c r="F759" s="177" t="s">
        <v>1183</v>
      </c>
      <c r="G759" s="56" t="s">
        <v>116</v>
      </c>
      <c r="K759" s="133" t="str">
        <f t="shared" si="11"/>
        <v>Darcey Mollitt</v>
      </c>
      <c r="L759" s="224"/>
      <c r="M759" s="27"/>
    </row>
    <row r="760" spans="1:13" x14ac:dyDescent="0.25">
      <c r="A760" s="36"/>
      <c r="B760" s="37">
        <v>759</v>
      </c>
      <c r="C760" s="95" t="s">
        <v>1239</v>
      </c>
      <c r="D760" s="96" t="s">
        <v>1240</v>
      </c>
      <c r="E760" s="184" t="s">
        <v>12</v>
      </c>
      <c r="F760" s="177" t="s">
        <v>1183</v>
      </c>
      <c r="G760" s="56" t="s">
        <v>116</v>
      </c>
      <c r="K760" s="133" t="str">
        <f t="shared" si="11"/>
        <v>Ellta Mulubrhan</v>
      </c>
      <c r="L760" s="223"/>
      <c r="M760" s="42"/>
    </row>
    <row r="761" spans="1:13" x14ac:dyDescent="0.25">
      <c r="A761" s="36"/>
      <c r="B761" s="37">
        <v>760</v>
      </c>
      <c r="C761" s="95" t="s">
        <v>1241</v>
      </c>
      <c r="D761" s="96" t="s">
        <v>1242</v>
      </c>
      <c r="E761" s="184" t="s">
        <v>12</v>
      </c>
      <c r="F761" s="177" t="s">
        <v>1183</v>
      </c>
      <c r="G761" s="56" t="s">
        <v>116</v>
      </c>
      <c r="K761" s="133" t="str">
        <f t="shared" si="11"/>
        <v>Louise O'Boyle</v>
      </c>
      <c r="L761" s="223"/>
      <c r="M761" s="42"/>
    </row>
    <row r="762" spans="1:13" x14ac:dyDescent="0.25">
      <c r="A762" s="36"/>
      <c r="B762" s="37">
        <v>761</v>
      </c>
      <c r="C762" s="95" t="s">
        <v>155</v>
      </c>
      <c r="D762" s="96" t="s">
        <v>905</v>
      </c>
      <c r="E762" s="184" t="s">
        <v>12</v>
      </c>
      <c r="F762" s="177" t="s">
        <v>1183</v>
      </c>
      <c r="G762" s="56" t="s">
        <v>116</v>
      </c>
      <c r="K762" s="133" t="str">
        <f t="shared" si="11"/>
        <v>Lily Sadler</v>
      </c>
      <c r="L762" s="223"/>
      <c r="M762" s="42"/>
    </row>
    <row r="763" spans="1:13" x14ac:dyDescent="0.25">
      <c r="A763" s="36"/>
      <c r="B763" s="37">
        <v>762</v>
      </c>
      <c r="C763" s="95" t="s">
        <v>943</v>
      </c>
      <c r="D763" s="96" t="s">
        <v>330</v>
      </c>
      <c r="E763" s="184" t="s">
        <v>12</v>
      </c>
      <c r="F763" s="177" t="s">
        <v>1183</v>
      </c>
      <c r="G763" s="56" t="s">
        <v>116</v>
      </c>
      <c r="K763" s="133" t="str">
        <f t="shared" si="11"/>
        <v>Layla Samuel</v>
      </c>
      <c r="L763" s="223"/>
      <c r="M763" s="42"/>
    </row>
    <row r="764" spans="1:13" x14ac:dyDescent="0.25">
      <c r="A764" s="36"/>
      <c r="B764" s="37">
        <v>763</v>
      </c>
      <c r="C764" s="95" t="s">
        <v>1243</v>
      </c>
      <c r="D764" s="96" t="s">
        <v>1244</v>
      </c>
      <c r="E764" s="184" t="s">
        <v>12</v>
      </c>
      <c r="F764" s="177" t="s">
        <v>1183</v>
      </c>
      <c r="G764" s="56" t="s">
        <v>116</v>
      </c>
      <c r="K764" s="133" t="str">
        <f t="shared" si="11"/>
        <v>Bolutife Solaru</v>
      </c>
      <c r="L764" s="223"/>
      <c r="M764" s="42"/>
    </row>
    <row r="765" spans="1:13" x14ac:dyDescent="0.25">
      <c r="A765" s="36"/>
      <c r="B765" s="37">
        <v>764</v>
      </c>
      <c r="C765" s="95" t="s">
        <v>155</v>
      </c>
      <c r="D765" s="96" t="s">
        <v>1245</v>
      </c>
      <c r="E765" s="184" t="s">
        <v>12</v>
      </c>
      <c r="F765" s="177" t="s">
        <v>1183</v>
      </c>
      <c r="G765" s="56" t="s">
        <v>116</v>
      </c>
      <c r="K765" s="133" t="str">
        <f t="shared" si="11"/>
        <v>Lily Wake</v>
      </c>
      <c r="L765" s="225"/>
      <c r="M765" s="26"/>
    </row>
    <row r="766" spans="1:13" x14ac:dyDescent="0.25">
      <c r="A766" s="36"/>
      <c r="B766" s="37">
        <v>765</v>
      </c>
      <c r="C766" s="95" t="s">
        <v>321</v>
      </c>
      <c r="D766" s="96" t="s">
        <v>1246</v>
      </c>
      <c r="E766" s="184" t="s">
        <v>12</v>
      </c>
      <c r="F766" s="177" t="s">
        <v>1183</v>
      </c>
      <c r="G766" s="56" t="s">
        <v>116</v>
      </c>
      <c r="K766" s="133" t="str">
        <f t="shared" si="11"/>
        <v>Ava Walkley</v>
      </c>
      <c r="L766" s="225"/>
      <c r="M766" s="26"/>
    </row>
    <row r="767" spans="1:13" x14ac:dyDescent="0.25">
      <c r="A767" s="36"/>
      <c r="B767" s="37">
        <v>766</v>
      </c>
      <c r="C767" s="95" t="s">
        <v>1247</v>
      </c>
      <c r="D767" s="96" t="s">
        <v>1248</v>
      </c>
      <c r="E767" s="184" t="s">
        <v>12</v>
      </c>
      <c r="F767" s="177" t="s">
        <v>1183</v>
      </c>
      <c r="G767" s="56" t="s">
        <v>116</v>
      </c>
      <c r="K767" s="133" t="str">
        <f t="shared" si="11"/>
        <v>Lauren Wilkinson</v>
      </c>
      <c r="L767" s="224"/>
      <c r="M767" s="27"/>
    </row>
    <row r="768" spans="1:13" x14ac:dyDescent="0.25">
      <c r="A768" s="36"/>
      <c r="B768" s="37">
        <v>767</v>
      </c>
      <c r="C768" s="95" t="s">
        <v>1249</v>
      </c>
      <c r="D768" s="96" t="s">
        <v>1250</v>
      </c>
      <c r="E768" s="184" t="s">
        <v>15</v>
      </c>
      <c r="F768" s="177" t="s">
        <v>1183</v>
      </c>
      <c r="G768" s="56" t="s">
        <v>98</v>
      </c>
      <c r="K768" s="133" t="str">
        <f t="shared" si="11"/>
        <v>Laith Alghofari</v>
      </c>
      <c r="L768" s="224"/>
      <c r="M768" s="27"/>
    </row>
    <row r="769" spans="1:13" x14ac:dyDescent="0.25">
      <c r="A769" s="36"/>
      <c r="B769" s="37">
        <v>768</v>
      </c>
      <c r="C769" s="95" t="s">
        <v>364</v>
      </c>
      <c r="D769" s="96" t="s">
        <v>1251</v>
      </c>
      <c r="E769" s="184" t="s">
        <v>15</v>
      </c>
      <c r="F769" s="177" t="s">
        <v>1183</v>
      </c>
      <c r="G769" s="56" t="s">
        <v>98</v>
      </c>
      <c r="K769" s="133" t="str">
        <f t="shared" si="11"/>
        <v>Oliver Burrows</v>
      </c>
      <c r="L769" s="224"/>
      <c r="M769" s="27"/>
    </row>
    <row r="770" spans="1:13" x14ac:dyDescent="0.25">
      <c r="A770" s="36"/>
      <c r="B770" s="37">
        <v>769</v>
      </c>
      <c r="C770" s="95" t="s">
        <v>1156</v>
      </c>
      <c r="D770" s="96" t="s">
        <v>1252</v>
      </c>
      <c r="E770" s="184" t="s">
        <v>15</v>
      </c>
      <c r="F770" s="177" t="s">
        <v>1183</v>
      </c>
      <c r="G770" s="56" t="s">
        <v>98</v>
      </c>
      <c r="K770" s="133" t="str">
        <f t="shared" si="11"/>
        <v>Tyrell Cass</v>
      </c>
      <c r="L770" s="224"/>
      <c r="M770" s="27"/>
    </row>
    <row r="771" spans="1:13" x14ac:dyDescent="0.25">
      <c r="A771" s="36"/>
      <c r="B771" s="37">
        <v>770</v>
      </c>
      <c r="C771" s="95" t="s">
        <v>154</v>
      </c>
      <c r="D771" s="96" t="s">
        <v>1213</v>
      </c>
      <c r="E771" s="184" t="s">
        <v>15</v>
      </c>
      <c r="F771" s="177" t="s">
        <v>1183</v>
      </c>
      <c r="G771" s="56" t="s">
        <v>98</v>
      </c>
      <c r="K771" s="133" t="str">
        <f t="shared" ref="K771:K834" si="12">PROPER(CONCATENATE(C771," ",D771))</f>
        <v>Morgan Downes</v>
      </c>
      <c r="L771" s="224"/>
      <c r="M771" s="27"/>
    </row>
    <row r="772" spans="1:13" x14ac:dyDescent="0.25">
      <c r="A772" s="36"/>
      <c r="B772" s="37">
        <v>771</v>
      </c>
      <c r="C772" s="95" t="s">
        <v>702</v>
      </c>
      <c r="D772" s="96" t="s">
        <v>1253</v>
      </c>
      <c r="E772" s="184" t="s">
        <v>15</v>
      </c>
      <c r="F772" s="177" t="s">
        <v>1183</v>
      </c>
      <c r="G772" s="56" t="s">
        <v>98</v>
      </c>
      <c r="K772" s="133" t="str">
        <f t="shared" si="12"/>
        <v>Noah Hudson</v>
      </c>
      <c r="L772" s="223"/>
      <c r="M772" s="42"/>
    </row>
    <row r="773" spans="1:13" x14ac:dyDescent="0.25">
      <c r="A773" s="36"/>
      <c r="B773" s="37">
        <v>772</v>
      </c>
      <c r="C773" s="95" t="s">
        <v>574</v>
      </c>
      <c r="D773" s="96" t="s">
        <v>1254</v>
      </c>
      <c r="E773" s="184" t="s">
        <v>15</v>
      </c>
      <c r="F773" s="177" t="s">
        <v>1183</v>
      </c>
      <c r="G773" s="56" t="s">
        <v>98</v>
      </c>
      <c r="K773" s="133" t="str">
        <f t="shared" si="12"/>
        <v>Luke Mackreth</v>
      </c>
      <c r="L773" s="225"/>
      <c r="M773" s="26"/>
    </row>
    <row r="774" spans="1:13" x14ac:dyDescent="0.25">
      <c r="A774" s="36"/>
      <c r="B774" s="37">
        <v>773</v>
      </c>
      <c r="C774" s="95" t="s">
        <v>1255</v>
      </c>
      <c r="D774" s="96" t="s">
        <v>1256</v>
      </c>
      <c r="E774" s="184" t="s">
        <v>15</v>
      </c>
      <c r="F774" s="177" t="s">
        <v>1183</v>
      </c>
      <c r="G774" s="56" t="s">
        <v>98</v>
      </c>
      <c r="K774" s="133" t="str">
        <f t="shared" si="12"/>
        <v>Anthony Ononugbo</v>
      </c>
      <c r="L774" s="225"/>
      <c r="M774" s="26"/>
    </row>
    <row r="775" spans="1:13" x14ac:dyDescent="0.25">
      <c r="A775" s="36"/>
      <c r="B775" s="37">
        <v>774</v>
      </c>
      <c r="C775" s="95" t="s">
        <v>1257</v>
      </c>
      <c r="D775" s="96" t="s">
        <v>1258</v>
      </c>
      <c r="E775" s="184" t="s">
        <v>15</v>
      </c>
      <c r="F775" s="177" t="s">
        <v>1183</v>
      </c>
      <c r="G775" s="56" t="s">
        <v>98</v>
      </c>
      <c r="K775" s="133" t="str">
        <f t="shared" si="12"/>
        <v>Sacha Stott</v>
      </c>
      <c r="L775" s="224"/>
      <c r="M775" s="27"/>
    </row>
    <row r="776" spans="1:13" x14ac:dyDescent="0.25">
      <c r="A776" s="36"/>
      <c r="B776" s="37">
        <v>775</v>
      </c>
      <c r="C776" s="95" t="s">
        <v>1259</v>
      </c>
      <c r="D776" s="96" t="s">
        <v>1260</v>
      </c>
      <c r="E776" s="184" t="s">
        <v>15</v>
      </c>
      <c r="F776" s="177" t="s">
        <v>1183</v>
      </c>
      <c r="G776" s="56" t="s">
        <v>98</v>
      </c>
      <c r="K776" s="133" t="str">
        <f t="shared" si="12"/>
        <v>Makavo Togobo</v>
      </c>
      <c r="L776" s="224"/>
      <c r="M776" s="27"/>
    </row>
    <row r="777" spans="1:13" x14ac:dyDescent="0.25">
      <c r="A777" s="36"/>
      <c r="B777" s="37">
        <v>776</v>
      </c>
      <c r="C777" s="95" t="s">
        <v>1261</v>
      </c>
      <c r="D777" s="96" t="s">
        <v>1224</v>
      </c>
      <c r="E777" s="184" t="s">
        <v>15</v>
      </c>
      <c r="F777" s="177" t="s">
        <v>1183</v>
      </c>
      <c r="G777" s="56" t="s">
        <v>98</v>
      </c>
      <c r="K777" s="133" t="str">
        <f t="shared" si="12"/>
        <v>Matejus Varnelis</v>
      </c>
      <c r="L777" s="224"/>
      <c r="M777" s="27"/>
    </row>
    <row r="778" spans="1:13" x14ac:dyDescent="0.25">
      <c r="A778" s="36"/>
      <c r="B778" s="37">
        <v>777</v>
      </c>
      <c r="C778" s="95" t="s">
        <v>646</v>
      </c>
      <c r="D778" s="96" t="s">
        <v>1262</v>
      </c>
      <c r="E778" s="184" t="s">
        <v>15</v>
      </c>
      <c r="F778" s="177" t="s">
        <v>1183</v>
      </c>
      <c r="G778" s="56" t="s">
        <v>98</v>
      </c>
      <c r="K778" s="133" t="str">
        <f t="shared" si="12"/>
        <v>Riley Wray</v>
      </c>
      <c r="L778" s="224"/>
      <c r="M778" s="27"/>
    </row>
    <row r="779" spans="1:13" x14ac:dyDescent="0.25">
      <c r="A779" s="36"/>
      <c r="B779" s="37">
        <v>778</v>
      </c>
      <c r="C779" s="95" t="s">
        <v>1263</v>
      </c>
      <c r="D779" s="96" t="s">
        <v>1264</v>
      </c>
      <c r="E779" s="184" t="s">
        <v>13</v>
      </c>
      <c r="F779" s="177" t="s">
        <v>1183</v>
      </c>
      <c r="G779" s="56" t="s">
        <v>116</v>
      </c>
      <c r="K779" s="133" t="str">
        <f t="shared" si="12"/>
        <v>Ore Adedayo-Ojo</v>
      </c>
      <c r="L779" s="224"/>
      <c r="M779" s="27"/>
    </row>
    <row r="780" spans="1:13" x14ac:dyDescent="0.25">
      <c r="A780" s="36"/>
      <c r="B780" s="37">
        <v>779</v>
      </c>
      <c r="C780" s="95" t="s">
        <v>1265</v>
      </c>
      <c r="D780" s="96" t="s">
        <v>1266</v>
      </c>
      <c r="E780" s="184" t="s">
        <v>13</v>
      </c>
      <c r="F780" s="177" t="s">
        <v>1183</v>
      </c>
      <c r="G780" s="56" t="s">
        <v>116</v>
      </c>
      <c r="K780" s="133" t="str">
        <f t="shared" si="12"/>
        <v>Jensina Angelo</v>
      </c>
      <c r="L780" s="223"/>
      <c r="M780" s="42"/>
    </row>
    <row r="781" spans="1:13" x14ac:dyDescent="0.25">
      <c r="A781" s="36"/>
      <c r="B781" s="37">
        <v>780</v>
      </c>
      <c r="C781" s="95" t="s">
        <v>1267</v>
      </c>
      <c r="D781" s="96" t="s">
        <v>1268</v>
      </c>
      <c r="E781" s="184" t="s">
        <v>13</v>
      </c>
      <c r="F781" s="177" t="s">
        <v>1183</v>
      </c>
      <c r="G781" s="56" t="s">
        <v>116</v>
      </c>
      <c r="K781" s="133" t="str">
        <f t="shared" si="12"/>
        <v>Ekaterina Berner</v>
      </c>
      <c r="L781" s="223"/>
      <c r="M781" s="42"/>
    </row>
    <row r="782" spans="1:13" x14ac:dyDescent="0.25">
      <c r="A782" s="36"/>
      <c r="B782" s="37">
        <v>781</v>
      </c>
      <c r="C782" s="95" t="s">
        <v>990</v>
      </c>
      <c r="D782" s="96" t="s">
        <v>1269</v>
      </c>
      <c r="E782" s="184" t="s">
        <v>13</v>
      </c>
      <c r="F782" s="177" t="s">
        <v>1183</v>
      </c>
      <c r="G782" s="56" t="s">
        <v>116</v>
      </c>
      <c r="K782" s="133" t="str">
        <f t="shared" si="12"/>
        <v>Orla Betts</v>
      </c>
      <c r="L782" s="223"/>
      <c r="M782" s="42"/>
    </row>
    <row r="783" spans="1:13" x14ac:dyDescent="0.25">
      <c r="A783" s="36"/>
      <c r="B783" s="37">
        <v>782</v>
      </c>
      <c r="C783" s="95" t="s">
        <v>510</v>
      </c>
      <c r="D783" s="96" t="s">
        <v>1270</v>
      </c>
      <c r="E783" s="184" t="s">
        <v>13</v>
      </c>
      <c r="F783" s="177" t="s">
        <v>1183</v>
      </c>
      <c r="G783" s="56" t="s">
        <v>116</v>
      </c>
      <c r="K783" s="133" t="str">
        <f t="shared" si="12"/>
        <v>Hollie Brine</v>
      </c>
      <c r="L783" s="223"/>
      <c r="M783" s="42"/>
    </row>
    <row r="784" spans="1:13" x14ac:dyDescent="0.25">
      <c r="A784" s="36"/>
      <c r="B784" s="37">
        <v>783</v>
      </c>
      <c r="C784" s="95" t="s">
        <v>637</v>
      </c>
      <c r="D784" s="96" t="s">
        <v>1271</v>
      </c>
      <c r="E784" s="184" t="s">
        <v>13</v>
      </c>
      <c r="F784" s="177" t="s">
        <v>1183</v>
      </c>
      <c r="G784" s="56" t="s">
        <v>116</v>
      </c>
      <c r="K784" s="133" t="str">
        <f t="shared" si="12"/>
        <v>Molly Butterworth</v>
      </c>
      <c r="L784" s="223"/>
      <c r="M784" s="42"/>
    </row>
    <row r="785" spans="1:13" x14ac:dyDescent="0.25">
      <c r="A785" s="36"/>
      <c r="B785" s="37">
        <v>784</v>
      </c>
      <c r="C785" s="95" t="s">
        <v>392</v>
      </c>
      <c r="D785" s="96" t="s">
        <v>1272</v>
      </c>
      <c r="E785" s="184" t="s">
        <v>13</v>
      </c>
      <c r="F785" s="177" t="s">
        <v>1183</v>
      </c>
      <c r="G785" s="56" t="s">
        <v>116</v>
      </c>
      <c r="K785" s="133" t="str">
        <f t="shared" si="12"/>
        <v>Daisy Conaghan</v>
      </c>
      <c r="L785" s="223"/>
      <c r="M785" s="42"/>
    </row>
    <row r="786" spans="1:13" x14ac:dyDescent="0.25">
      <c r="A786" s="36"/>
      <c r="B786" s="37">
        <v>785</v>
      </c>
      <c r="C786" s="95" t="s">
        <v>1273</v>
      </c>
      <c r="D786" s="96" t="s">
        <v>1274</v>
      </c>
      <c r="E786" s="184" t="s">
        <v>13</v>
      </c>
      <c r="F786" s="177" t="s">
        <v>1183</v>
      </c>
      <c r="G786" s="56" t="s">
        <v>116</v>
      </c>
      <c r="K786" s="133" t="str">
        <f t="shared" si="12"/>
        <v>Mea Croft</v>
      </c>
      <c r="L786" s="224"/>
      <c r="M786" s="27"/>
    </row>
    <row r="787" spans="1:13" x14ac:dyDescent="0.25">
      <c r="A787" s="36"/>
      <c r="B787" s="37">
        <v>786</v>
      </c>
      <c r="C787" s="95" t="s">
        <v>456</v>
      </c>
      <c r="D787" s="96" t="s">
        <v>1275</v>
      </c>
      <c r="E787" s="184" t="s">
        <v>13</v>
      </c>
      <c r="F787" s="177" t="s">
        <v>1183</v>
      </c>
      <c r="G787" s="56" t="s">
        <v>116</v>
      </c>
      <c r="K787" s="133" t="str">
        <f t="shared" si="12"/>
        <v>Emily Dimbylow</v>
      </c>
      <c r="L787" s="223"/>
      <c r="M787" s="42"/>
    </row>
    <row r="788" spans="1:13" x14ac:dyDescent="0.25">
      <c r="A788" s="36"/>
      <c r="B788" s="37">
        <v>787</v>
      </c>
      <c r="C788" s="95" t="s">
        <v>1014</v>
      </c>
      <c r="D788" s="96" t="s">
        <v>1276</v>
      </c>
      <c r="E788" s="184" t="s">
        <v>13</v>
      </c>
      <c r="F788" s="177" t="s">
        <v>1183</v>
      </c>
      <c r="G788" s="56" t="s">
        <v>116</v>
      </c>
      <c r="K788" s="133" t="str">
        <f t="shared" si="12"/>
        <v>Eve Drury</v>
      </c>
      <c r="L788" s="223"/>
      <c r="M788" s="42"/>
    </row>
    <row r="789" spans="1:13" x14ac:dyDescent="0.25">
      <c r="A789" s="36"/>
      <c r="B789" s="37">
        <v>788</v>
      </c>
      <c r="C789" s="95" t="s">
        <v>1277</v>
      </c>
      <c r="D789" s="96" t="s">
        <v>1278</v>
      </c>
      <c r="E789" s="184" t="s">
        <v>13</v>
      </c>
      <c r="F789" s="177" t="s">
        <v>1183</v>
      </c>
      <c r="G789" s="56" t="s">
        <v>116</v>
      </c>
      <c r="K789" s="133" t="str">
        <f t="shared" si="12"/>
        <v>Edidiong Eton</v>
      </c>
      <c r="L789" s="223"/>
      <c r="M789" s="42"/>
    </row>
    <row r="790" spans="1:13" x14ac:dyDescent="0.25">
      <c r="A790" s="36"/>
      <c r="B790" s="37">
        <v>789</v>
      </c>
      <c r="C790" s="95" t="s">
        <v>1279</v>
      </c>
      <c r="D790" s="96" t="s">
        <v>1215</v>
      </c>
      <c r="E790" s="184" t="s">
        <v>13</v>
      </c>
      <c r="F790" s="177" t="s">
        <v>1183</v>
      </c>
      <c r="G790" s="56" t="s">
        <v>116</v>
      </c>
      <c r="K790" s="133" t="str">
        <f t="shared" si="12"/>
        <v>Yasmin Fargin</v>
      </c>
      <c r="L790" s="223"/>
      <c r="M790" s="42"/>
    </row>
    <row r="791" spans="1:13" x14ac:dyDescent="0.25">
      <c r="A791" s="36"/>
      <c r="B791" s="37">
        <v>790</v>
      </c>
      <c r="C791" s="95" t="s">
        <v>1015</v>
      </c>
      <c r="D791" s="96" t="s">
        <v>1280</v>
      </c>
      <c r="E791" s="184" t="s">
        <v>13</v>
      </c>
      <c r="F791" s="177" t="s">
        <v>1183</v>
      </c>
      <c r="G791" s="56" t="s">
        <v>116</v>
      </c>
      <c r="K791" s="133" t="str">
        <f t="shared" si="12"/>
        <v>Amber Faulkes</v>
      </c>
      <c r="L791" s="224"/>
      <c r="M791" s="27"/>
    </row>
    <row r="792" spans="1:13" x14ac:dyDescent="0.25">
      <c r="A792" s="36"/>
      <c r="B792" s="37">
        <v>791</v>
      </c>
      <c r="C792" s="95" t="s">
        <v>1281</v>
      </c>
      <c r="D792" s="96" t="s">
        <v>1282</v>
      </c>
      <c r="E792" s="184" t="s">
        <v>13</v>
      </c>
      <c r="F792" s="177" t="s">
        <v>1183</v>
      </c>
      <c r="G792" s="56" t="s">
        <v>116</v>
      </c>
      <c r="K792" s="133" t="str">
        <f t="shared" si="12"/>
        <v>Eden Few-Finch</v>
      </c>
      <c r="L792" s="223"/>
      <c r="M792" s="42"/>
    </row>
    <row r="793" spans="1:13" x14ac:dyDescent="0.25">
      <c r="A793" s="36"/>
      <c r="B793" s="37">
        <v>792</v>
      </c>
      <c r="C793" s="95" t="s">
        <v>1283</v>
      </c>
      <c r="D793" s="96" t="s">
        <v>1284</v>
      </c>
      <c r="E793" s="184" t="s">
        <v>13</v>
      </c>
      <c r="F793" s="177" t="s">
        <v>1183</v>
      </c>
      <c r="G793" s="56" t="s">
        <v>116</v>
      </c>
      <c r="K793" s="133" t="str">
        <f t="shared" si="12"/>
        <v>Divine Ibieye</v>
      </c>
      <c r="L793" s="223"/>
      <c r="M793" s="42"/>
    </row>
    <row r="794" spans="1:13" x14ac:dyDescent="0.25">
      <c r="A794" s="36"/>
      <c r="B794" s="37">
        <v>793</v>
      </c>
      <c r="C794" s="95" t="s">
        <v>941</v>
      </c>
      <c r="D794" s="96" t="s">
        <v>1285</v>
      </c>
      <c r="E794" s="184" t="s">
        <v>13</v>
      </c>
      <c r="F794" s="177" t="s">
        <v>1183</v>
      </c>
      <c r="G794" s="56" t="s">
        <v>116</v>
      </c>
      <c r="K794" s="133" t="str">
        <f t="shared" si="12"/>
        <v>Sienna Morton</v>
      </c>
      <c r="L794" s="223"/>
      <c r="M794" s="42"/>
    </row>
    <row r="795" spans="1:13" x14ac:dyDescent="0.25">
      <c r="A795" s="36"/>
      <c r="B795" s="37">
        <v>794</v>
      </c>
      <c r="C795" s="95" t="s">
        <v>1014</v>
      </c>
      <c r="D795" s="96" t="s">
        <v>1286</v>
      </c>
      <c r="E795" s="184" t="s">
        <v>13</v>
      </c>
      <c r="F795" s="177" t="s">
        <v>1183</v>
      </c>
      <c r="G795" s="56" t="s">
        <v>116</v>
      </c>
      <c r="K795" s="133" t="str">
        <f t="shared" si="12"/>
        <v>Eve Muirhead</v>
      </c>
      <c r="L795" s="223"/>
      <c r="M795" s="42"/>
    </row>
    <row r="796" spans="1:13" x14ac:dyDescent="0.25">
      <c r="A796" s="36"/>
      <c r="B796" s="37">
        <v>795</v>
      </c>
      <c r="C796" s="95" t="s">
        <v>1287</v>
      </c>
      <c r="D796" s="96" t="s">
        <v>1288</v>
      </c>
      <c r="E796" s="184" t="s">
        <v>13</v>
      </c>
      <c r="F796" s="177" t="s">
        <v>1183</v>
      </c>
      <c r="G796" s="56" t="s">
        <v>116</v>
      </c>
      <c r="K796" s="133" t="str">
        <f t="shared" si="12"/>
        <v>Victoria Oresanya</v>
      </c>
      <c r="L796" s="223"/>
      <c r="M796" s="42"/>
    </row>
    <row r="797" spans="1:13" x14ac:dyDescent="0.25">
      <c r="A797" s="36"/>
      <c r="B797" s="37">
        <v>796</v>
      </c>
      <c r="C797" s="95" t="s">
        <v>1289</v>
      </c>
      <c r="D797" s="96" t="s">
        <v>1290</v>
      </c>
      <c r="E797" s="184" t="s">
        <v>13</v>
      </c>
      <c r="F797" s="177" t="s">
        <v>1183</v>
      </c>
      <c r="G797" s="56" t="s">
        <v>116</v>
      </c>
      <c r="K797" s="133" t="str">
        <f t="shared" si="12"/>
        <v>Nikkia Romans-Sutton</v>
      </c>
      <c r="L797" s="224"/>
      <c r="M797" s="27"/>
    </row>
    <row r="798" spans="1:13" x14ac:dyDescent="0.25">
      <c r="A798" s="36"/>
      <c r="B798" s="37">
        <v>797</v>
      </c>
      <c r="C798" s="95" t="s">
        <v>141</v>
      </c>
      <c r="D798" s="96" t="s">
        <v>1004</v>
      </c>
      <c r="E798" s="184" t="s">
        <v>13</v>
      </c>
      <c r="F798" s="177" t="s">
        <v>1183</v>
      </c>
      <c r="G798" s="56" t="s">
        <v>116</v>
      </c>
      <c r="K798" s="133" t="str">
        <f t="shared" si="12"/>
        <v>Evie Rose</v>
      </c>
      <c r="L798" s="224"/>
      <c r="M798" s="27"/>
    </row>
    <row r="799" spans="1:13" x14ac:dyDescent="0.25">
      <c r="A799" s="36"/>
      <c r="B799" s="37">
        <v>798</v>
      </c>
      <c r="C799" s="95" t="s">
        <v>1291</v>
      </c>
      <c r="D799" s="96" t="s">
        <v>330</v>
      </c>
      <c r="E799" s="184" t="s">
        <v>13</v>
      </c>
      <c r="F799" s="177" t="s">
        <v>1183</v>
      </c>
      <c r="G799" s="56" t="s">
        <v>116</v>
      </c>
      <c r="K799" s="133" t="str">
        <f t="shared" si="12"/>
        <v>Mallerie Samuel</v>
      </c>
      <c r="L799" s="223"/>
      <c r="M799" s="42"/>
    </row>
    <row r="800" spans="1:13" x14ac:dyDescent="0.25">
      <c r="A800" s="36"/>
      <c r="B800" s="37">
        <v>799</v>
      </c>
      <c r="C800" s="95" t="s">
        <v>1292</v>
      </c>
      <c r="D800" s="96" t="s">
        <v>1258</v>
      </c>
      <c r="E800" s="184" t="s">
        <v>13</v>
      </c>
      <c r="F800" s="177" t="s">
        <v>1183</v>
      </c>
      <c r="G800" s="56" t="s">
        <v>116</v>
      </c>
      <c r="K800" s="133" t="str">
        <f t="shared" si="12"/>
        <v>Arabella Stott</v>
      </c>
      <c r="L800" s="224"/>
      <c r="M800" s="27"/>
    </row>
    <row r="801" spans="1:13" x14ac:dyDescent="0.25">
      <c r="A801" s="36"/>
      <c r="B801" s="37">
        <v>800</v>
      </c>
      <c r="C801" s="192" t="s">
        <v>1293</v>
      </c>
      <c r="D801" s="193" t="s">
        <v>1294</v>
      </c>
      <c r="E801" s="191" t="s">
        <v>13</v>
      </c>
      <c r="F801" s="177" t="s">
        <v>1183</v>
      </c>
      <c r="G801" s="25" t="s">
        <v>116</v>
      </c>
      <c r="K801" s="133" t="str">
        <f t="shared" si="12"/>
        <v>Xin Nga Sonia Yu</v>
      </c>
      <c r="L801" s="223"/>
      <c r="M801" s="42"/>
    </row>
    <row r="802" spans="1:13" x14ac:dyDescent="0.25">
      <c r="A802" s="36"/>
      <c r="B802" s="37">
        <v>801</v>
      </c>
      <c r="C802" s="192" t="s">
        <v>1064</v>
      </c>
      <c r="D802" s="193" t="s">
        <v>1295</v>
      </c>
      <c r="E802" s="191" t="s">
        <v>16</v>
      </c>
      <c r="F802" s="177" t="s">
        <v>1183</v>
      </c>
      <c r="G802" s="25" t="s">
        <v>98</v>
      </c>
      <c r="K802" s="133" t="str">
        <f t="shared" si="12"/>
        <v>David Addo-Boateng</v>
      </c>
      <c r="L802" s="223"/>
      <c r="M802" s="42"/>
    </row>
    <row r="803" spans="1:13" x14ac:dyDescent="0.25">
      <c r="A803" s="36"/>
      <c r="B803" s="37">
        <v>802</v>
      </c>
      <c r="C803" s="192" t="s">
        <v>1296</v>
      </c>
      <c r="D803" s="193" t="s">
        <v>1266</v>
      </c>
      <c r="E803" s="191" t="s">
        <v>16</v>
      </c>
      <c r="F803" s="177" t="s">
        <v>1183</v>
      </c>
      <c r="G803" s="25" t="s">
        <v>98</v>
      </c>
      <c r="K803" s="133" t="str">
        <f t="shared" si="12"/>
        <v>Royce Angelo</v>
      </c>
      <c r="L803" s="223"/>
      <c r="M803" s="42"/>
    </row>
    <row r="804" spans="1:13" x14ac:dyDescent="0.25">
      <c r="A804" s="36"/>
      <c r="B804" s="37">
        <v>803</v>
      </c>
      <c r="C804" s="192" t="s">
        <v>364</v>
      </c>
      <c r="D804" s="193" t="s">
        <v>1297</v>
      </c>
      <c r="E804" s="191" t="s">
        <v>16</v>
      </c>
      <c r="F804" s="177" t="s">
        <v>1183</v>
      </c>
      <c r="G804" s="25" t="s">
        <v>98</v>
      </c>
      <c r="K804" s="133" t="str">
        <f t="shared" si="12"/>
        <v>Oliver Armitage</v>
      </c>
      <c r="L804" s="223"/>
      <c r="M804" s="42"/>
    </row>
    <row r="805" spans="1:13" x14ac:dyDescent="0.25">
      <c r="A805" s="36"/>
      <c r="B805" s="37">
        <v>804</v>
      </c>
      <c r="C805" s="192" t="s">
        <v>561</v>
      </c>
      <c r="D805" s="193" t="s">
        <v>1298</v>
      </c>
      <c r="E805" s="191" t="s">
        <v>16</v>
      </c>
      <c r="F805" s="177" t="s">
        <v>1183</v>
      </c>
      <c r="G805" s="25" t="s">
        <v>98</v>
      </c>
      <c r="K805" s="133" t="str">
        <f t="shared" si="12"/>
        <v>Joseph Friend</v>
      </c>
      <c r="L805" s="223"/>
      <c r="M805" s="42"/>
    </row>
    <row r="806" spans="1:13" x14ac:dyDescent="0.25">
      <c r="A806" s="36"/>
      <c r="B806" s="37">
        <v>805</v>
      </c>
      <c r="C806" s="192" t="s">
        <v>1299</v>
      </c>
      <c r="D806" s="193" t="s">
        <v>1300</v>
      </c>
      <c r="E806" s="191" t="s">
        <v>16</v>
      </c>
      <c r="F806" s="177" t="s">
        <v>1183</v>
      </c>
      <c r="G806" s="25" t="s">
        <v>98</v>
      </c>
      <c r="K806" s="133" t="str">
        <f t="shared" si="12"/>
        <v>Chukwuemeka Godwin-Ukandu</v>
      </c>
      <c r="L806" s="225"/>
      <c r="M806" s="26"/>
    </row>
    <row r="807" spans="1:13" x14ac:dyDescent="0.25">
      <c r="A807" s="36"/>
      <c r="B807" s="37">
        <v>806</v>
      </c>
      <c r="C807" s="192" t="s">
        <v>1301</v>
      </c>
      <c r="D807" s="193" t="s">
        <v>1302</v>
      </c>
      <c r="E807" s="191" t="s">
        <v>16</v>
      </c>
      <c r="F807" s="177" t="s">
        <v>1183</v>
      </c>
      <c r="G807" s="25" t="s">
        <v>98</v>
      </c>
      <c r="K807" s="133" t="str">
        <f t="shared" si="12"/>
        <v>Reece Mcintosh</v>
      </c>
      <c r="L807" s="225"/>
      <c r="M807" s="26"/>
    </row>
    <row r="808" spans="1:13" x14ac:dyDescent="0.25">
      <c r="A808" s="36"/>
      <c r="B808" s="37">
        <v>807</v>
      </c>
      <c r="C808" s="192" t="s">
        <v>176</v>
      </c>
      <c r="D808" s="193" t="s">
        <v>1042</v>
      </c>
      <c r="E808" s="191" t="s">
        <v>16</v>
      </c>
      <c r="F808" s="177" t="s">
        <v>1183</v>
      </c>
      <c r="G808" s="25" t="s">
        <v>98</v>
      </c>
      <c r="K808" s="133" t="str">
        <f t="shared" si="12"/>
        <v>Charlie Miller</v>
      </c>
      <c r="L808" s="224"/>
      <c r="M808" s="27"/>
    </row>
    <row r="809" spans="1:13" x14ac:dyDescent="0.25">
      <c r="A809" s="36"/>
      <c r="B809" s="37">
        <v>808</v>
      </c>
      <c r="C809" s="192" t="s">
        <v>1303</v>
      </c>
      <c r="D809" s="193" t="s">
        <v>1240</v>
      </c>
      <c r="E809" s="191" t="s">
        <v>16</v>
      </c>
      <c r="F809" s="177" t="s">
        <v>1183</v>
      </c>
      <c r="G809" s="25" t="s">
        <v>98</v>
      </c>
      <c r="K809" s="133" t="str">
        <f t="shared" si="12"/>
        <v>Essay Mulubrhan</v>
      </c>
      <c r="L809" s="224"/>
      <c r="M809" s="27"/>
    </row>
    <row r="810" spans="1:13" x14ac:dyDescent="0.25">
      <c r="A810" s="36"/>
      <c r="B810" s="37">
        <v>809</v>
      </c>
      <c r="C810" s="192" t="s">
        <v>1304</v>
      </c>
      <c r="D810" s="193" t="s">
        <v>1305</v>
      </c>
      <c r="E810" s="191" t="s">
        <v>16</v>
      </c>
      <c r="F810" s="177" t="s">
        <v>1183</v>
      </c>
      <c r="G810" s="25" t="s">
        <v>98</v>
      </c>
      <c r="K810" s="133" t="str">
        <f t="shared" si="12"/>
        <v>Xavier Nicolas</v>
      </c>
      <c r="L810" s="224"/>
      <c r="M810" s="27"/>
    </row>
    <row r="811" spans="1:13" x14ac:dyDescent="0.25">
      <c r="A811" s="36"/>
      <c r="B811" s="37">
        <v>810</v>
      </c>
      <c r="C811" s="192" t="s">
        <v>330</v>
      </c>
      <c r="D811" s="193" t="s">
        <v>1306</v>
      </c>
      <c r="E811" s="191" t="s">
        <v>16</v>
      </c>
      <c r="F811" s="177" t="s">
        <v>1183</v>
      </c>
      <c r="G811" s="25" t="s">
        <v>98</v>
      </c>
      <c r="K811" s="133" t="str">
        <f t="shared" si="12"/>
        <v>Samuel Petrie</v>
      </c>
      <c r="L811" s="224"/>
      <c r="M811" s="27"/>
    </row>
    <row r="812" spans="1:13" x14ac:dyDescent="0.25">
      <c r="A812" s="36"/>
      <c r="B812" s="37">
        <v>811</v>
      </c>
      <c r="C812" s="195" t="s">
        <v>1307</v>
      </c>
      <c r="D812" s="196" t="s">
        <v>1244</v>
      </c>
      <c r="E812" s="218" t="s">
        <v>16</v>
      </c>
      <c r="F812" s="177" t="s">
        <v>1183</v>
      </c>
      <c r="G812" s="165" t="s">
        <v>98</v>
      </c>
      <c r="K812" s="133" t="str">
        <f t="shared" si="12"/>
        <v>Ayomide Solaru</v>
      </c>
      <c r="L812" s="224"/>
      <c r="M812" s="27"/>
    </row>
    <row r="813" spans="1:13" x14ac:dyDescent="0.25">
      <c r="A813" s="36"/>
      <c r="B813" s="37">
        <v>812</v>
      </c>
      <c r="C813" s="197" t="s">
        <v>1308</v>
      </c>
      <c r="D813" s="198" t="s">
        <v>1309</v>
      </c>
      <c r="E813" s="219" t="s">
        <v>16</v>
      </c>
      <c r="F813" s="177" t="s">
        <v>1183</v>
      </c>
      <c r="G813" s="165" t="s">
        <v>98</v>
      </c>
      <c r="K813" s="133" t="str">
        <f t="shared" si="12"/>
        <v>Benjamin Stirk</v>
      </c>
      <c r="L813" s="223"/>
      <c r="M813" s="42"/>
    </row>
    <row r="814" spans="1:13" x14ac:dyDescent="0.25">
      <c r="A814" s="36"/>
      <c r="B814" s="37">
        <v>813</v>
      </c>
      <c r="C814" s="25" t="s">
        <v>1310</v>
      </c>
      <c r="D814" s="25" t="s">
        <v>1311</v>
      </c>
      <c r="E814" s="194" t="s">
        <v>16</v>
      </c>
      <c r="F814" s="177" t="s">
        <v>1183</v>
      </c>
      <c r="G814" s="25" t="s">
        <v>98</v>
      </c>
      <c r="K814" s="133" t="str">
        <f t="shared" si="12"/>
        <v>Leo Woodthorpe</v>
      </c>
      <c r="L814" s="223"/>
      <c r="M814" s="42"/>
    </row>
    <row r="815" spans="1:13" x14ac:dyDescent="0.25">
      <c r="A815" s="36"/>
      <c r="B815" s="37">
        <v>814</v>
      </c>
      <c r="C815" s="56" t="s">
        <v>668</v>
      </c>
      <c r="D815" s="56" t="s">
        <v>1391</v>
      </c>
      <c r="E815" s="167" t="s">
        <v>16</v>
      </c>
      <c r="F815" s="177" t="s">
        <v>1183</v>
      </c>
      <c r="G815" s="56" t="s">
        <v>98</v>
      </c>
      <c r="K815" s="133" t="str">
        <f t="shared" si="12"/>
        <v>James Boato</v>
      </c>
      <c r="L815" s="225"/>
      <c r="M815" s="26"/>
    </row>
    <row r="816" spans="1:13" x14ac:dyDescent="0.25">
      <c r="A816" s="36"/>
      <c r="B816" s="37">
        <v>815</v>
      </c>
      <c r="C816" s="56" t="s">
        <v>162</v>
      </c>
      <c r="D816" s="56" t="s">
        <v>1392</v>
      </c>
      <c r="E816" s="167" t="s">
        <v>14</v>
      </c>
      <c r="F816" s="177" t="s">
        <v>1183</v>
      </c>
      <c r="G816" s="56" t="s">
        <v>98</v>
      </c>
      <c r="K816" s="133" t="str">
        <f t="shared" si="12"/>
        <v>George Hackney</v>
      </c>
      <c r="L816" s="225"/>
      <c r="M816" s="26"/>
    </row>
    <row r="817" spans="1:13" x14ac:dyDescent="0.25">
      <c r="A817" s="36"/>
      <c r="B817" s="37">
        <v>816</v>
      </c>
      <c r="C817" s="56" t="s">
        <v>1393</v>
      </c>
      <c r="D817" s="56" t="s">
        <v>371</v>
      </c>
      <c r="E817" s="167" t="s">
        <v>14</v>
      </c>
      <c r="F817" s="177" t="s">
        <v>1183</v>
      </c>
      <c r="G817" s="56" t="s">
        <v>98</v>
      </c>
      <c r="K817" s="133" t="str">
        <f t="shared" si="12"/>
        <v>Brodie Varley</v>
      </c>
      <c r="L817" s="224"/>
      <c r="M817" s="27"/>
    </row>
    <row r="818" spans="1:13" x14ac:dyDescent="0.25">
      <c r="A818" s="36"/>
      <c r="B818" s="37">
        <v>817</v>
      </c>
      <c r="C818" s="56"/>
      <c r="D818" s="56"/>
      <c r="E818" s="167"/>
      <c r="F818" s="64"/>
      <c r="G818" s="56"/>
      <c r="K818" s="133" t="str">
        <f t="shared" si="12"/>
        <v xml:space="preserve"> </v>
      </c>
      <c r="L818" s="224"/>
      <c r="M818" s="27"/>
    </row>
    <row r="819" spans="1:13" x14ac:dyDescent="0.25">
      <c r="A819" s="36"/>
      <c r="B819" s="37">
        <v>818</v>
      </c>
      <c r="C819" s="39"/>
      <c r="D819" s="40"/>
      <c r="E819" s="184"/>
      <c r="F819" s="64"/>
      <c r="G819" s="56"/>
      <c r="K819" s="133" t="str">
        <f t="shared" si="12"/>
        <v xml:space="preserve"> </v>
      </c>
      <c r="L819" s="224"/>
      <c r="M819" s="27"/>
    </row>
    <row r="820" spans="1:13" x14ac:dyDescent="0.25">
      <c r="A820" s="36"/>
      <c r="B820" s="37">
        <v>819</v>
      </c>
      <c r="C820" s="39"/>
      <c r="D820" s="40"/>
      <c r="E820" s="184"/>
      <c r="F820" s="64"/>
      <c r="G820" s="56"/>
      <c r="K820" s="133" t="str">
        <f t="shared" si="12"/>
        <v xml:space="preserve"> </v>
      </c>
      <c r="L820" s="224"/>
      <c r="M820" s="27"/>
    </row>
    <row r="821" spans="1:13" x14ac:dyDescent="0.25">
      <c r="A821" s="36"/>
      <c r="B821" s="37">
        <v>820</v>
      </c>
      <c r="C821" s="39"/>
      <c r="D821" s="40"/>
      <c r="E821" s="184"/>
      <c r="F821" s="64"/>
      <c r="G821" s="56"/>
      <c r="K821" s="133" t="str">
        <f t="shared" si="12"/>
        <v xml:space="preserve"> </v>
      </c>
      <c r="L821" s="224"/>
      <c r="M821" s="27"/>
    </row>
    <row r="822" spans="1:13" x14ac:dyDescent="0.25">
      <c r="A822" s="36"/>
      <c r="B822" s="37">
        <v>821</v>
      </c>
      <c r="C822" s="39"/>
      <c r="D822" s="40"/>
      <c r="E822" s="184"/>
      <c r="F822" s="64"/>
      <c r="G822" s="56"/>
      <c r="K822" s="133" t="str">
        <f t="shared" si="12"/>
        <v xml:space="preserve"> </v>
      </c>
      <c r="L822" s="223"/>
      <c r="M822" s="42"/>
    </row>
    <row r="823" spans="1:13" x14ac:dyDescent="0.25">
      <c r="A823" s="36"/>
      <c r="B823" s="37">
        <v>822</v>
      </c>
      <c r="C823" s="39"/>
      <c r="D823" s="40"/>
      <c r="E823" s="184"/>
      <c r="F823" s="64"/>
      <c r="G823" s="56"/>
      <c r="K823" s="133" t="str">
        <f t="shared" si="12"/>
        <v xml:space="preserve"> </v>
      </c>
      <c r="L823" s="223"/>
      <c r="M823" s="42"/>
    </row>
    <row r="824" spans="1:13" x14ac:dyDescent="0.25">
      <c r="A824" s="36"/>
      <c r="B824" s="37">
        <v>823</v>
      </c>
      <c r="C824" s="39"/>
      <c r="D824" s="40"/>
      <c r="E824" s="184"/>
      <c r="F824" s="64"/>
      <c r="G824" s="56"/>
      <c r="K824" s="133" t="str">
        <f t="shared" si="12"/>
        <v xml:space="preserve"> </v>
      </c>
      <c r="L824" s="223"/>
      <c r="M824" s="42"/>
    </row>
    <row r="825" spans="1:13" x14ac:dyDescent="0.25">
      <c r="A825" s="36"/>
      <c r="B825" s="37">
        <v>824</v>
      </c>
      <c r="C825" s="39"/>
      <c r="D825" s="40"/>
      <c r="E825" s="184"/>
      <c r="F825" s="64"/>
      <c r="G825" s="56"/>
      <c r="K825" s="133" t="str">
        <f t="shared" si="12"/>
        <v xml:space="preserve"> </v>
      </c>
      <c r="L825" s="223"/>
      <c r="M825" s="42"/>
    </row>
    <row r="826" spans="1:13" x14ac:dyDescent="0.25">
      <c r="A826" s="36"/>
      <c r="B826" s="37">
        <v>825</v>
      </c>
      <c r="C826" s="39"/>
      <c r="D826" s="40"/>
      <c r="E826" s="184"/>
      <c r="F826" s="64"/>
      <c r="G826" s="56"/>
      <c r="K826" s="133" t="str">
        <f t="shared" si="12"/>
        <v xml:space="preserve"> </v>
      </c>
      <c r="L826" s="223"/>
      <c r="M826" s="42"/>
    </row>
    <row r="827" spans="1:13" x14ac:dyDescent="0.25">
      <c r="A827" s="36"/>
      <c r="B827" s="37">
        <v>826</v>
      </c>
      <c r="C827" s="39"/>
      <c r="D827" s="40"/>
      <c r="E827" s="184"/>
      <c r="F827" s="64"/>
      <c r="G827" s="56"/>
      <c r="K827" s="133" t="str">
        <f t="shared" si="12"/>
        <v xml:space="preserve"> </v>
      </c>
      <c r="L827" s="223"/>
      <c r="M827" s="42"/>
    </row>
    <row r="828" spans="1:13" x14ac:dyDescent="0.25">
      <c r="A828" s="36"/>
      <c r="B828" s="37">
        <v>827</v>
      </c>
      <c r="C828" s="39"/>
      <c r="D828" s="40"/>
      <c r="E828" s="184"/>
      <c r="F828" s="64"/>
      <c r="G828" s="56"/>
      <c r="K828" s="133" t="str">
        <f t="shared" si="12"/>
        <v xml:space="preserve"> </v>
      </c>
      <c r="L828" s="224"/>
      <c r="M828" s="27"/>
    </row>
    <row r="829" spans="1:13" x14ac:dyDescent="0.25">
      <c r="A829" s="36"/>
      <c r="B829" s="37">
        <v>828</v>
      </c>
      <c r="C829" s="39"/>
      <c r="D829" s="40"/>
      <c r="E829" s="184"/>
      <c r="F829" s="64"/>
      <c r="G829" s="56"/>
      <c r="K829" s="133" t="str">
        <f t="shared" si="12"/>
        <v xml:space="preserve"> </v>
      </c>
      <c r="L829" s="223"/>
      <c r="M829" s="42"/>
    </row>
    <row r="830" spans="1:13" x14ac:dyDescent="0.25">
      <c r="A830" s="36"/>
      <c r="B830" s="37">
        <v>829</v>
      </c>
      <c r="C830" s="39"/>
      <c r="D830" s="40"/>
      <c r="E830" s="184"/>
      <c r="F830" s="64"/>
      <c r="G830" s="56"/>
      <c r="K830" s="133" t="str">
        <f t="shared" si="12"/>
        <v xml:space="preserve"> </v>
      </c>
      <c r="L830" s="223"/>
      <c r="M830" s="42"/>
    </row>
    <row r="831" spans="1:13" x14ac:dyDescent="0.25">
      <c r="A831" s="36"/>
      <c r="B831" s="37">
        <v>830</v>
      </c>
      <c r="C831" s="48" t="s">
        <v>576</v>
      </c>
      <c r="D831" s="49" t="s">
        <v>1297</v>
      </c>
      <c r="E831" s="204" t="s">
        <v>11</v>
      </c>
      <c r="F831" s="177" t="s">
        <v>1339</v>
      </c>
      <c r="G831" s="21" t="s">
        <v>116</v>
      </c>
      <c r="K831" s="133" t="str">
        <f t="shared" si="12"/>
        <v>Eva Armitage</v>
      </c>
      <c r="L831" s="223"/>
      <c r="M831" s="42"/>
    </row>
    <row r="832" spans="1:13" x14ac:dyDescent="0.25">
      <c r="A832" s="36"/>
      <c r="B832" s="37">
        <v>831</v>
      </c>
      <c r="C832" s="22" t="s">
        <v>777</v>
      </c>
      <c r="D832" s="23" t="s">
        <v>1312</v>
      </c>
      <c r="E832" s="191" t="s">
        <v>11</v>
      </c>
      <c r="F832" s="177" t="s">
        <v>1339</v>
      </c>
      <c r="G832" s="21" t="s">
        <v>116</v>
      </c>
      <c r="K832" s="133" t="str">
        <f t="shared" si="12"/>
        <v>Hannah Whittaker</v>
      </c>
      <c r="L832" s="223"/>
      <c r="M832" s="42"/>
    </row>
    <row r="833" spans="1:13" x14ac:dyDescent="0.25">
      <c r="A833" s="36"/>
      <c r="B833" s="37">
        <v>832</v>
      </c>
      <c r="C833" s="22" t="s">
        <v>149</v>
      </c>
      <c r="D833" s="23" t="s">
        <v>318</v>
      </c>
      <c r="E833" s="191" t="s">
        <v>11</v>
      </c>
      <c r="F833" s="177" t="s">
        <v>1339</v>
      </c>
      <c r="G833" s="21" t="s">
        <v>116</v>
      </c>
      <c r="K833" s="133" t="str">
        <f t="shared" si="12"/>
        <v>Scarlett Hughes</v>
      </c>
      <c r="L833" s="224"/>
      <c r="M833" s="27"/>
    </row>
    <row r="834" spans="1:13" x14ac:dyDescent="0.25">
      <c r="A834" s="36"/>
      <c r="B834" s="37">
        <v>833</v>
      </c>
      <c r="C834" s="22" t="s">
        <v>137</v>
      </c>
      <c r="D834" s="23" t="s">
        <v>1313</v>
      </c>
      <c r="E834" s="191" t="s">
        <v>11</v>
      </c>
      <c r="F834" s="177" t="s">
        <v>1339</v>
      </c>
      <c r="G834" s="21" t="s">
        <v>116</v>
      </c>
      <c r="K834" s="133" t="str">
        <f t="shared" si="12"/>
        <v>Isabelle Anders</v>
      </c>
      <c r="L834" s="223"/>
      <c r="M834" s="42"/>
    </row>
    <row r="835" spans="1:13" x14ac:dyDescent="0.25">
      <c r="A835" s="36"/>
      <c r="B835" s="37">
        <v>834</v>
      </c>
      <c r="C835" s="22" t="s">
        <v>702</v>
      </c>
      <c r="D835" s="23" t="s">
        <v>419</v>
      </c>
      <c r="E835" s="191" t="s">
        <v>14</v>
      </c>
      <c r="F835" s="177" t="s">
        <v>1339</v>
      </c>
      <c r="G835" s="21" t="s">
        <v>98</v>
      </c>
      <c r="K835" s="133" t="str">
        <f t="shared" ref="K835:K898" si="13">PROPER(CONCATENATE(C835," ",D835))</f>
        <v>Noah Byrne</v>
      </c>
      <c r="L835" s="223"/>
      <c r="M835" s="42"/>
    </row>
    <row r="836" spans="1:13" x14ac:dyDescent="0.25">
      <c r="A836" s="36"/>
      <c r="B836" s="37">
        <v>835</v>
      </c>
      <c r="C836" s="22" t="s">
        <v>676</v>
      </c>
      <c r="D836" s="23" t="s">
        <v>781</v>
      </c>
      <c r="E836" s="191" t="s">
        <v>14</v>
      </c>
      <c r="F836" s="177" t="s">
        <v>1339</v>
      </c>
      <c r="G836" s="21" t="s">
        <v>98</v>
      </c>
      <c r="K836" s="133" t="str">
        <f t="shared" si="13"/>
        <v>Lawrence Carr</v>
      </c>
      <c r="L836" s="223"/>
      <c r="M836" s="42"/>
    </row>
    <row r="837" spans="1:13" x14ac:dyDescent="0.25">
      <c r="A837" s="36"/>
      <c r="B837" s="37">
        <v>836</v>
      </c>
      <c r="C837" s="22" t="s">
        <v>835</v>
      </c>
      <c r="D837" s="23" t="s">
        <v>1313</v>
      </c>
      <c r="E837" s="191" t="s">
        <v>14</v>
      </c>
      <c r="F837" s="177" t="s">
        <v>1339</v>
      </c>
      <c r="G837" s="21" t="s">
        <v>98</v>
      </c>
      <c r="K837" s="133" t="str">
        <f t="shared" si="13"/>
        <v>Thomas Anders</v>
      </c>
      <c r="L837" s="223"/>
      <c r="M837" s="42"/>
    </row>
    <row r="838" spans="1:13" x14ac:dyDescent="0.25">
      <c r="A838" s="36"/>
      <c r="B838" s="37">
        <v>837</v>
      </c>
      <c r="C838" s="22" t="s">
        <v>162</v>
      </c>
      <c r="D838" s="23" t="s">
        <v>1314</v>
      </c>
      <c r="E838" s="191" t="s">
        <v>14</v>
      </c>
      <c r="F838" s="177" t="s">
        <v>1339</v>
      </c>
      <c r="G838" s="21" t="s">
        <v>98</v>
      </c>
      <c r="K838" s="133" t="str">
        <f t="shared" si="13"/>
        <v>George Thompson</v>
      </c>
      <c r="L838" s="223"/>
      <c r="M838" s="42"/>
    </row>
    <row r="839" spans="1:13" x14ac:dyDescent="0.25">
      <c r="A839" s="36"/>
      <c r="B839" s="37">
        <v>838</v>
      </c>
      <c r="C839" s="22" t="s">
        <v>872</v>
      </c>
      <c r="D839" s="23" t="s">
        <v>1315</v>
      </c>
      <c r="E839" s="191" t="s">
        <v>12</v>
      </c>
      <c r="F839" s="177" t="s">
        <v>1339</v>
      </c>
      <c r="G839" s="21" t="s">
        <v>116</v>
      </c>
      <c r="K839" s="133" t="str">
        <f t="shared" si="13"/>
        <v>Millie Rhodes</v>
      </c>
      <c r="L839" s="224"/>
      <c r="M839" s="27"/>
    </row>
    <row r="840" spans="1:13" x14ac:dyDescent="0.25">
      <c r="A840" s="36"/>
      <c r="B840" s="37">
        <v>839</v>
      </c>
      <c r="C840" s="22" t="s">
        <v>1316</v>
      </c>
      <c r="D840" s="23" t="s">
        <v>1317</v>
      </c>
      <c r="E840" s="191" t="s">
        <v>12</v>
      </c>
      <c r="F840" s="177" t="s">
        <v>1339</v>
      </c>
      <c r="G840" s="21" t="s">
        <v>116</v>
      </c>
      <c r="K840" s="133" t="str">
        <f t="shared" si="13"/>
        <v>Milana Bulgin</v>
      </c>
      <c r="L840" s="224"/>
      <c r="M840" s="27"/>
    </row>
    <row r="841" spans="1:13" x14ac:dyDescent="0.25">
      <c r="A841" s="36"/>
      <c r="B841" s="37">
        <v>840</v>
      </c>
      <c r="C841" s="22" t="s">
        <v>440</v>
      </c>
      <c r="D841" s="23" t="s">
        <v>1318</v>
      </c>
      <c r="E841" s="191" t="s">
        <v>12</v>
      </c>
      <c r="F841" s="177" t="s">
        <v>1339</v>
      </c>
      <c r="G841" s="21" t="s">
        <v>116</v>
      </c>
      <c r="K841" s="133" t="str">
        <f t="shared" si="13"/>
        <v>Abigail Lane</v>
      </c>
      <c r="L841" s="223"/>
      <c r="M841" s="42"/>
    </row>
    <row r="842" spans="1:13" x14ac:dyDescent="0.25">
      <c r="A842" s="36"/>
      <c r="B842" s="37">
        <v>841</v>
      </c>
      <c r="C842" s="22" t="s">
        <v>667</v>
      </c>
      <c r="D842" s="23" t="s">
        <v>381</v>
      </c>
      <c r="E842" s="191" t="s">
        <v>12</v>
      </c>
      <c r="F842" s="177" t="s">
        <v>1339</v>
      </c>
      <c r="G842" s="21" t="s">
        <v>116</v>
      </c>
      <c r="K842" s="133" t="str">
        <f t="shared" si="13"/>
        <v>Sophie Jackson</v>
      </c>
      <c r="L842" s="224"/>
      <c r="M842" s="27"/>
    </row>
    <row r="843" spans="1:13" x14ac:dyDescent="0.25">
      <c r="A843" s="36"/>
      <c r="B843" s="37">
        <v>842</v>
      </c>
      <c r="C843" s="22" t="s">
        <v>314</v>
      </c>
      <c r="D843" s="23" t="s">
        <v>1319</v>
      </c>
      <c r="E843" s="191" t="s">
        <v>12</v>
      </c>
      <c r="F843" s="177" t="s">
        <v>1339</v>
      </c>
      <c r="G843" s="21" t="s">
        <v>116</v>
      </c>
      <c r="K843" s="133" t="str">
        <f t="shared" si="13"/>
        <v>Natasha Quashie</v>
      </c>
      <c r="L843" s="223"/>
      <c r="M843" s="42"/>
    </row>
    <row r="844" spans="1:13" x14ac:dyDescent="0.25">
      <c r="A844" s="36"/>
      <c r="B844" s="37">
        <v>843</v>
      </c>
      <c r="C844" s="22" t="s">
        <v>714</v>
      </c>
      <c r="D844" s="23" t="s">
        <v>1320</v>
      </c>
      <c r="E844" s="191" t="s">
        <v>12</v>
      </c>
      <c r="F844" s="177" t="s">
        <v>1339</v>
      </c>
      <c r="G844" s="21" t="s">
        <v>116</v>
      </c>
      <c r="K844" s="133" t="str">
        <f t="shared" si="13"/>
        <v>Poppy Henson</v>
      </c>
      <c r="L844" s="223"/>
      <c r="M844" s="42"/>
    </row>
    <row r="845" spans="1:13" x14ac:dyDescent="0.25">
      <c r="A845" s="36"/>
      <c r="B845" s="37">
        <v>844</v>
      </c>
      <c r="C845" s="22" t="s">
        <v>500</v>
      </c>
      <c r="D845" s="23" t="s">
        <v>1312</v>
      </c>
      <c r="E845" s="191" t="s">
        <v>15</v>
      </c>
      <c r="F845" s="177" t="s">
        <v>1339</v>
      </c>
      <c r="G845" s="21" t="s">
        <v>98</v>
      </c>
      <c r="K845" s="133" t="str">
        <f t="shared" si="13"/>
        <v>Ben Whittaker</v>
      </c>
      <c r="L845" s="223"/>
      <c r="M845" s="42"/>
    </row>
    <row r="846" spans="1:13" x14ac:dyDescent="0.25">
      <c r="A846" s="36"/>
      <c r="B846" s="37">
        <v>845</v>
      </c>
      <c r="C846" s="22" t="s">
        <v>1301</v>
      </c>
      <c r="D846" s="23" t="s">
        <v>1321</v>
      </c>
      <c r="E846" s="191" t="s">
        <v>15</v>
      </c>
      <c r="F846" s="177" t="s">
        <v>1339</v>
      </c>
      <c r="G846" s="21" t="s">
        <v>98</v>
      </c>
      <c r="K846" s="133" t="str">
        <f t="shared" si="13"/>
        <v>Reece Bridgeman</v>
      </c>
      <c r="L846" s="223"/>
      <c r="M846" s="42"/>
    </row>
    <row r="847" spans="1:13" x14ac:dyDescent="0.25">
      <c r="A847" s="36"/>
      <c r="B847" s="37">
        <v>846</v>
      </c>
      <c r="C847" s="22" t="s">
        <v>370</v>
      </c>
      <c r="D847" s="23" t="s">
        <v>1302</v>
      </c>
      <c r="E847" s="191" t="s">
        <v>15</v>
      </c>
      <c r="F847" s="177" t="s">
        <v>1339</v>
      </c>
      <c r="G847" s="21" t="s">
        <v>98</v>
      </c>
      <c r="K847" s="133" t="str">
        <f t="shared" si="13"/>
        <v>William Mcintosh</v>
      </c>
      <c r="L847" s="223"/>
      <c r="M847" s="42"/>
    </row>
    <row r="848" spans="1:13" x14ac:dyDescent="0.25">
      <c r="A848" s="36"/>
      <c r="B848" s="37">
        <v>847</v>
      </c>
      <c r="C848" s="18" t="s">
        <v>1322</v>
      </c>
      <c r="D848" s="19" t="s">
        <v>1323</v>
      </c>
      <c r="E848" s="220" t="s">
        <v>15</v>
      </c>
      <c r="F848" s="177" t="s">
        <v>1339</v>
      </c>
      <c r="G848" s="21" t="s">
        <v>98</v>
      </c>
      <c r="K848" s="133" t="str">
        <f t="shared" si="13"/>
        <v>Robert Harness</v>
      </c>
      <c r="L848" s="225"/>
      <c r="M848" s="26"/>
    </row>
    <row r="849" spans="1:13" x14ac:dyDescent="0.25">
      <c r="A849" s="36"/>
      <c r="B849" s="37">
        <v>848</v>
      </c>
      <c r="C849" s="18" t="s">
        <v>364</v>
      </c>
      <c r="D849" s="19" t="s">
        <v>1324</v>
      </c>
      <c r="E849" s="220" t="s">
        <v>15</v>
      </c>
      <c r="F849" s="177" t="s">
        <v>1339</v>
      </c>
      <c r="G849" s="21" t="s">
        <v>98</v>
      </c>
      <c r="K849" s="133" t="str">
        <f t="shared" si="13"/>
        <v>Oliver Khoueiry</v>
      </c>
      <c r="L849" s="225"/>
      <c r="M849" s="26"/>
    </row>
    <row r="850" spans="1:13" x14ac:dyDescent="0.25">
      <c r="A850" s="36"/>
      <c r="B850" s="37">
        <v>849</v>
      </c>
      <c r="C850" s="22" t="s">
        <v>160</v>
      </c>
      <c r="D850" s="23" t="s">
        <v>1325</v>
      </c>
      <c r="E850" s="191" t="s">
        <v>15</v>
      </c>
      <c r="F850" s="177" t="s">
        <v>1339</v>
      </c>
      <c r="G850" s="21" t="s">
        <v>98</v>
      </c>
      <c r="K850" s="133" t="str">
        <f t="shared" si="13"/>
        <v>Jack Worsnup</v>
      </c>
      <c r="L850" s="224"/>
      <c r="M850" s="27"/>
    </row>
    <row r="851" spans="1:13" x14ac:dyDescent="0.25">
      <c r="A851" s="36"/>
      <c r="B851" s="37">
        <v>850</v>
      </c>
      <c r="C851" s="22" t="s">
        <v>493</v>
      </c>
      <c r="D851" s="23" t="s">
        <v>1326</v>
      </c>
      <c r="E851" s="191" t="s">
        <v>13</v>
      </c>
      <c r="F851" s="177" t="s">
        <v>1339</v>
      </c>
      <c r="G851" s="21" t="s">
        <v>116</v>
      </c>
      <c r="K851" s="133" t="str">
        <f t="shared" si="13"/>
        <v>Olivia Myers</v>
      </c>
      <c r="L851" s="224"/>
      <c r="M851" s="27"/>
    </row>
    <row r="852" spans="1:13" x14ac:dyDescent="0.25">
      <c r="A852" s="36"/>
      <c r="B852" s="37">
        <v>851</v>
      </c>
      <c r="C852" s="22" t="s">
        <v>1327</v>
      </c>
      <c r="D852" s="23" t="s">
        <v>1328</v>
      </c>
      <c r="E852" s="191" t="s">
        <v>13</v>
      </c>
      <c r="F852" s="177" t="s">
        <v>1339</v>
      </c>
      <c r="G852" s="21" t="s">
        <v>116</v>
      </c>
      <c r="K852" s="133" t="str">
        <f t="shared" si="13"/>
        <v>Estelle Williams</v>
      </c>
      <c r="L852" s="224"/>
      <c r="M852" s="27"/>
    </row>
    <row r="853" spans="1:13" x14ac:dyDescent="0.25">
      <c r="A853" s="36"/>
      <c r="B853" s="37">
        <v>852</v>
      </c>
      <c r="C853" s="22" t="s">
        <v>456</v>
      </c>
      <c r="D853" s="23" t="s">
        <v>457</v>
      </c>
      <c r="E853" s="191" t="s">
        <v>13</v>
      </c>
      <c r="F853" s="177" t="s">
        <v>1339</v>
      </c>
      <c r="G853" s="21" t="s">
        <v>116</v>
      </c>
      <c r="K853" s="133" t="str">
        <f t="shared" si="13"/>
        <v>Emily Sharp</v>
      </c>
      <c r="L853" s="224"/>
      <c r="M853" s="27"/>
    </row>
    <row r="854" spans="1:13" x14ac:dyDescent="0.25">
      <c r="A854" s="36"/>
      <c r="B854" s="37">
        <v>853</v>
      </c>
      <c r="C854" s="22" t="s">
        <v>118</v>
      </c>
      <c r="D854" s="23" t="s">
        <v>1329</v>
      </c>
      <c r="E854" s="191" t="s">
        <v>13</v>
      </c>
      <c r="F854" s="177" t="s">
        <v>1339</v>
      </c>
      <c r="G854" s="21" t="s">
        <v>116</v>
      </c>
      <c r="K854" s="133" t="str">
        <f t="shared" si="13"/>
        <v>Isla Boocock</v>
      </c>
      <c r="L854" s="224"/>
      <c r="M854" s="27"/>
    </row>
    <row r="855" spans="1:13" x14ac:dyDescent="0.25">
      <c r="A855" s="36"/>
      <c r="B855" s="37">
        <v>854</v>
      </c>
      <c r="C855" s="39" t="s">
        <v>649</v>
      </c>
      <c r="D855" s="40" t="s">
        <v>594</v>
      </c>
      <c r="E855" s="184" t="s">
        <v>13</v>
      </c>
      <c r="F855" s="177" t="s">
        <v>1339</v>
      </c>
      <c r="G855" s="21" t="s">
        <v>116</v>
      </c>
      <c r="K855" s="133" t="str">
        <f t="shared" si="13"/>
        <v>Erin Greenwood</v>
      </c>
      <c r="L855" s="223"/>
      <c r="M855" s="42"/>
    </row>
    <row r="856" spans="1:13" x14ac:dyDescent="0.25">
      <c r="A856" s="36"/>
      <c r="B856" s="37">
        <v>855</v>
      </c>
      <c r="C856" s="22" t="s">
        <v>667</v>
      </c>
      <c r="D856" s="23" t="s">
        <v>725</v>
      </c>
      <c r="E856" s="191" t="s">
        <v>13</v>
      </c>
      <c r="F856" s="177" t="s">
        <v>1339</v>
      </c>
      <c r="G856" s="21" t="s">
        <v>116</v>
      </c>
      <c r="K856" s="133" t="str">
        <f t="shared" si="13"/>
        <v>Sophie Parker</v>
      </c>
      <c r="L856" s="223"/>
      <c r="M856" s="42"/>
    </row>
    <row r="857" spans="1:13" x14ac:dyDescent="0.25">
      <c r="A857" s="36"/>
      <c r="B857" s="37">
        <v>856</v>
      </c>
      <c r="C857" s="22" t="s">
        <v>155</v>
      </c>
      <c r="D857" s="23" t="s">
        <v>1330</v>
      </c>
      <c r="E857" s="191" t="s">
        <v>13</v>
      </c>
      <c r="F857" s="177" t="s">
        <v>1339</v>
      </c>
      <c r="G857" s="21" t="s">
        <v>116</v>
      </c>
      <c r="K857" s="133" t="str">
        <f t="shared" si="13"/>
        <v>Lily Croughan</v>
      </c>
      <c r="L857" s="223"/>
      <c r="M857" s="42"/>
    </row>
    <row r="858" spans="1:13" x14ac:dyDescent="0.25">
      <c r="A858" s="36"/>
      <c r="B858" s="37">
        <v>857</v>
      </c>
      <c r="C858" s="22" t="s">
        <v>337</v>
      </c>
      <c r="D858" s="23" t="s">
        <v>925</v>
      </c>
      <c r="E858" s="191" t="s">
        <v>16</v>
      </c>
      <c r="F858" s="177" t="s">
        <v>1339</v>
      </c>
      <c r="G858" s="21" t="s">
        <v>98</v>
      </c>
      <c r="K858" s="133" t="str">
        <f t="shared" si="13"/>
        <v>Daniel Robinson</v>
      </c>
      <c r="L858" s="223"/>
      <c r="M858" s="42"/>
    </row>
    <row r="859" spans="1:13" x14ac:dyDescent="0.25">
      <c r="A859" s="36"/>
      <c r="B859" s="37">
        <v>858</v>
      </c>
      <c r="C859" s="18" t="s">
        <v>416</v>
      </c>
      <c r="D859" s="19" t="s">
        <v>1331</v>
      </c>
      <c r="E859" s="220" t="s">
        <v>16</v>
      </c>
      <c r="F859" s="177" t="s">
        <v>1339</v>
      </c>
      <c r="G859" s="21" t="s">
        <v>98</v>
      </c>
      <c r="K859" s="133" t="str">
        <f t="shared" si="13"/>
        <v>Cole Parrish</v>
      </c>
      <c r="L859" s="225"/>
      <c r="M859" s="26"/>
    </row>
    <row r="860" spans="1:13" x14ac:dyDescent="0.25">
      <c r="A860" s="36"/>
      <c r="B860" s="37">
        <v>859</v>
      </c>
      <c r="C860" s="18" t="s">
        <v>563</v>
      </c>
      <c r="D860" s="19" t="s">
        <v>1332</v>
      </c>
      <c r="E860" s="220" t="s">
        <v>16</v>
      </c>
      <c r="F860" s="177" t="s">
        <v>1339</v>
      </c>
      <c r="G860" s="21" t="s">
        <v>98</v>
      </c>
      <c r="K860" s="133" t="str">
        <f t="shared" si="13"/>
        <v>Sam Barrowclough</v>
      </c>
      <c r="L860" s="225"/>
      <c r="M860" s="26"/>
    </row>
    <row r="861" spans="1:13" x14ac:dyDescent="0.25">
      <c r="A861" s="36"/>
      <c r="B861" s="37">
        <v>860</v>
      </c>
      <c r="C861" s="22" t="s">
        <v>160</v>
      </c>
      <c r="D861" s="23" t="s">
        <v>1066</v>
      </c>
      <c r="E861" s="191" t="s">
        <v>16</v>
      </c>
      <c r="F861" s="177" t="s">
        <v>1339</v>
      </c>
      <c r="G861" s="21" t="s">
        <v>98</v>
      </c>
      <c r="K861" s="133" t="str">
        <f t="shared" si="13"/>
        <v>Jack Baker</v>
      </c>
      <c r="L861" s="224"/>
      <c r="M861" s="27"/>
    </row>
    <row r="862" spans="1:13" x14ac:dyDescent="0.25">
      <c r="A862" s="36"/>
      <c r="B862" s="37">
        <v>861</v>
      </c>
      <c r="C862" s="22" t="s">
        <v>1333</v>
      </c>
      <c r="D862" s="23" t="s">
        <v>674</v>
      </c>
      <c r="E862" s="191" t="s">
        <v>16</v>
      </c>
      <c r="F862" s="177" t="s">
        <v>1339</v>
      </c>
      <c r="G862" s="21" t="s">
        <v>98</v>
      </c>
      <c r="K862" s="133" t="str">
        <f t="shared" si="13"/>
        <v>Kasen Curran</v>
      </c>
      <c r="L862" s="224"/>
      <c r="M862" s="27"/>
    </row>
    <row r="863" spans="1:13" x14ac:dyDescent="0.25">
      <c r="A863" s="36"/>
      <c r="B863" s="37">
        <v>862</v>
      </c>
      <c r="C863" s="22" t="s">
        <v>339</v>
      </c>
      <c r="D863" s="23" t="s">
        <v>1334</v>
      </c>
      <c r="E863" s="191" t="s">
        <v>16</v>
      </c>
      <c r="F863" s="177" t="s">
        <v>1339</v>
      </c>
      <c r="G863" s="21" t="s">
        <v>98</v>
      </c>
      <c r="K863" s="133" t="str">
        <f t="shared" si="13"/>
        <v>Finlay Hubbard</v>
      </c>
      <c r="L863" s="224"/>
      <c r="M863" s="27"/>
    </row>
    <row r="864" spans="1:13" x14ac:dyDescent="0.25">
      <c r="A864" s="36"/>
      <c r="B864" s="37">
        <v>863</v>
      </c>
      <c r="C864" s="22" t="s">
        <v>561</v>
      </c>
      <c r="D864" s="23" t="s">
        <v>373</v>
      </c>
      <c r="E864" s="191" t="s">
        <v>16</v>
      </c>
      <c r="F864" s="177" t="s">
        <v>1339</v>
      </c>
      <c r="G864" s="21" t="s">
        <v>98</v>
      </c>
      <c r="K864" s="133" t="str">
        <f t="shared" si="13"/>
        <v>Joseph White</v>
      </c>
      <c r="L864" s="224"/>
      <c r="M864" s="27"/>
    </row>
    <row r="865" spans="1:13" x14ac:dyDescent="0.25">
      <c r="A865" s="36"/>
      <c r="B865" s="37">
        <v>864</v>
      </c>
      <c r="C865" s="22" t="s">
        <v>440</v>
      </c>
      <c r="D865" s="23" t="s">
        <v>1379</v>
      </c>
      <c r="E865" s="191" t="s">
        <v>11</v>
      </c>
      <c r="F865" s="177" t="s">
        <v>1339</v>
      </c>
      <c r="G865" s="25" t="s">
        <v>116</v>
      </c>
      <c r="K865" s="133" t="str">
        <f t="shared" si="13"/>
        <v>Abigail Hildon</v>
      </c>
      <c r="L865" s="224"/>
      <c r="M865" s="27"/>
    </row>
    <row r="866" spans="1:13" x14ac:dyDescent="0.25">
      <c r="A866" s="36"/>
      <c r="B866" s="37">
        <v>865</v>
      </c>
      <c r="C866" s="39" t="s">
        <v>1380</v>
      </c>
      <c r="D866" s="40" t="s">
        <v>1381</v>
      </c>
      <c r="E866" s="184" t="s">
        <v>14</v>
      </c>
      <c r="F866" s="177" t="s">
        <v>1339</v>
      </c>
      <c r="G866" s="56" t="s">
        <v>98</v>
      </c>
      <c r="K866" s="133" t="str">
        <f t="shared" si="13"/>
        <v>Jason Lawton</v>
      </c>
      <c r="L866" s="223"/>
      <c r="M866" s="42"/>
    </row>
    <row r="867" spans="1:13" x14ac:dyDescent="0.25">
      <c r="A867" s="36"/>
      <c r="B867" s="37">
        <v>866</v>
      </c>
      <c r="C867" s="39" t="s">
        <v>1382</v>
      </c>
      <c r="D867" s="40" t="s">
        <v>1383</v>
      </c>
      <c r="E867" s="184" t="s">
        <v>16</v>
      </c>
      <c r="F867" s="177" t="s">
        <v>1339</v>
      </c>
      <c r="G867" s="56" t="s">
        <v>98</v>
      </c>
      <c r="K867" s="133" t="str">
        <f t="shared" si="13"/>
        <v>Cason Hayes</v>
      </c>
      <c r="L867" s="223"/>
      <c r="M867" s="42"/>
    </row>
    <row r="868" spans="1:13" x14ac:dyDescent="0.25">
      <c r="A868" s="36"/>
      <c r="B868" s="37">
        <v>867</v>
      </c>
      <c r="C868" s="18" t="s">
        <v>524</v>
      </c>
      <c r="D868" s="19" t="s">
        <v>1170</v>
      </c>
      <c r="E868" s="220" t="s">
        <v>15</v>
      </c>
      <c r="F868" s="177" t="s">
        <v>1339</v>
      </c>
      <c r="G868" s="21" t="s">
        <v>98</v>
      </c>
      <c r="K868" s="133" t="str">
        <f t="shared" si="13"/>
        <v>Harry Rogerson</v>
      </c>
      <c r="L868" s="225"/>
      <c r="M868" s="26"/>
    </row>
    <row r="869" spans="1:13" x14ac:dyDescent="0.25">
      <c r="A869" s="36"/>
      <c r="B869" s="37">
        <v>868</v>
      </c>
      <c r="C869" s="18" t="s">
        <v>500</v>
      </c>
      <c r="D869" s="19" t="s">
        <v>365</v>
      </c>
      <c r="E869" s="220" t="s">
        <v>16</v>
      </c>
      <c r="F869" s="177" t="s">
        <v>1339</v>
      </c>
      <c r="G869" s="21" t="s">
        <v>98</v>
      </c>
      <c r="K869" s="133" t="str">
        <f t="shared" si="13"/>
        <v>Ben Morris</v>
      </c>
      <c r="L869" s="225"/>
      <c r="M869" s="26"/>
    </row>
    <row r="870" spans="1:13" x14ac:dyDescent="0.25">
      <c r="A870" s="36"/>
      <c r="B870" s="37">
        <v>869</v>
      </c>
      <c r="C870" s="22" t="s">
        <v>198</v>
      </c>
      <c r="D870" s="23" t="s">
        <v>1379</v>
      </c>
      <c r="E870" s="191" t="s">
        <v>11</v>
      </c>
      <c r="F870" s="177" t="s">
        <v>1339</v>
      </c>
      <c r="G870" s="25" t="s">
        <v>116</v>
      </c>
      <c r="K870" s="133" t="str">
        <f t="shared" si="13"/>
        <v>Rosie  Hildon</v>
      </c>
      <c r="L870" s="224"/>
      <c r="M870" s="27"/>
    </row>
    <row r="871" spans="1:13" x14ac:dyDescent="0.25">
      <c r="A871" s="36"/>
      <c r="B871" s="37">
        <v>870</v>
      </c>
      <c r="C871" s="22" t="s">
        <v>141</v>
      </c>
      <c r="D871" s="23" t="s">
        <v>205</v>
      </c>
      <c r="E871" s="191" t="s">
        <v>11</v>
      </c>
      <c r="F871" s="177" t="s">
        <v>1339</v>
      </c>
      <c r="G871" s="25" t="s">
        <v>116</v>
      </c>
      <c r="K871" s="133" t="str">
        <f t="shared" si="13"/>
        <v>Evie Cook</v>
      </c>
      <c r="L871" s="224"/>
      <c r="M871" s="27"/>
    </row>
    <row r="872" spans="1:13" x14ac:dyDescent="0.25">
      <c r="A872" s="36"/>
      <c r="B872" s="37">
        <v>871</v>
      </c>
      <c r="C872" s="22"/>
      <c r="D872" s="23"/>
      <c r="E872" s="191"/>
      <c r="F872" s="166"/>
      <c r="G872" s="25"/>
      <c r="K872" s="133" t="str">
        <f t="shared" si="13"/>
        <v xml:space="preserve"> </v>
      </c>
      <c r="L872" s="224"/>
      <c r="M872" s="27"/>
    </row>
    <row r="873" spans="1:13" x14ac:dyDescent="0.25">
      <c r="A873" s="36"/>
      <c r="B873" s="37">
        <v>872</v>
      </c>
      <c r="C873" s="22"/>
      <c r="D873" s="23"/>
      <c r="E873" s="191"/>
      <c r="F873" s="166"/>
      <c r="G873" s="25"/>
      <c r="K873" s="133" t="str">
        <f t="shared" si="13"/>
        <v xml:space="preserve"> </v>
      </c>
      <c r="L873" s="224"/>
      <c r="M873" s="27"/>
    </row>
    <row r="874" spans="1:13" x14ac:dyDescent="0.25">
      <c r="A874" s="36"/>
      <c r="B874" s="37">
        <v>873</v>
      </c>
      <c r="C874" s="22"/>
      <c r="D874" s="23"/>
      <c r="E874" s="191"/>
      <c r="F874" s="166"/>
      <c r="G874" s="25"/>
      <c r="K874" s="133" t="str">
        <f t="shared" si="13"/>
        <v xml:space="preserve"> </v>
      </c>
      <c r="L874" s="224"/>
      <c r="M874" s="27"/>
    </row>
    <row r="875" spans="1:13" x14ac:dyDescent="0.25">
      <c r="A875" s="36"/>
      <c r="B875" s="37">
        <v>874</v>
      </c>
      <c r="C875" s="39"/>
      <c r="D875" s="40"/>
      <c r="E875" s="184"/>
      <c r="F875" s="166"/>
      <c r="G875" s="56"/>
      <c r="K875" s="133" t="str">
        <f t="shared" si="13"/>
        <v xml:space="preserve"> </v>
      </c>
      <c r="L875" s="223"/>
      <c r="M875" s="42"/>
    </row>
    <row r="876" spans="1:13" x14ac:dyDescent="0.25">
      <c r="A876" s="36"/>
      <c r="B876" s="37">
        <v>875</v>
      </c>
      <c r="C876" s="22"/>
      <c r="D876" s="23"/>
      <c r="E876" s="191"/>
      <c r="F876" s="166"/>
      <c r="G876" s="25"/>
      <c r="K876" s="133" t="str">
        <f t="shared" si="13"/>
        <v xml:space="preserve"> </v>
      </c>
      <c r="L876" s="223"/>
      <c r="M876" s="42"/>
    </row>
    <row r="877" spans="1:13" x14ac:dyDescent="0.25">
      <c r="A877" s="36"/>
      <c r="B877" s="37">
        <v>876</v>
      </c>
      <c r="C877" s="22"/>
      <c r="D877" s="23"/>
      <c r="E877" s="191"/>
      <c r="F877" s="166"/>
      <c r="G877" s="25"/>
      <c r="K877" s="133" t="str">
        <f t="shared" si="13"/>
        <v xml:space="preserve"> </v>
      </c>
      <c r="L877" s="223"/>
      <c r="M877" s="42"/>
    </row>
    <row r="878" spans="1:13" x14ac:dyDescent="0.25">
      <c r="A878" s="36"/>
      <c r="B878" s="37">
        <v>877</v>
      </c>
      <c r="C878" s="22"/>
      <c r="D878" s="23"/>
      <c r="E878" s="191"/>
      <c r="F878" s="166"/>
      <c r="G878" s="25"/>
      <c r="K878" s="133" t="str">
        <f t="shared" si="13"/>
        <v xml:space="preserve"> </v>
      </c>
      <c r="L878" s="223"/>
      <c r="M878" s="42"/>
    </row>
    <row r="879" spans="1:13" x14ac:dyDescent="0.25">
      <c r="A879" s="36"/>
      <c r="B879" s="37">
        <v>878</v>
      </c>
      <c r="C879" s="22"/>
      <c r="D879" s="23"/>
      <c r="E879" s="191"/>
      <c r="F879" s="166"/>
      <c r="G879" s="25"/>
      <c r="K879" s="133" t="str">
        <f t="shared" si="13"/>
        <v xml:space="preserve"> </v>
      </c>
      <c r="L879" s="223"/>
      <c r="M879" s="42"/>
    </row>
    <row r="880" spans="1:13" x14ac:dyDescent="0.25">
      <c r="A880" s="36"/>
      <c r="B880" s="37">
        <v>879</v>
      </c>
      <c r="C880" s="22"/>
      <c r="D880" s="23"/>
      <c r="E880" s="191"/>
      <c r="F880" s="166"/>
      <c r="G880" s="25"/>
      <c r="K880" s="133" t="str">
        <f t="shared" si="13"/>
        <v xml:space="preserve"> </v>
      </c>
      <c r="L880" s="223"/>
      <c r="M880" s="42"/>
    </row>
    <row r="881" spans="1:13" x14ac:dyDescent="0.25">
      <c r="A881" s="36"/>
      <c r="B881" s="37">
        <v>880</v>
      </c>
      <c r="C881" s="22"/>
      <c r="D881" s="23"/>
      <c r="E881" s="191"/>
      <c r="F881" s="166"/>
      <c r="G881" s="25"/>
      <c r="K881" s="133" t="str">
        <f t="shared" si="13"/>
        <v xml:space="preserve"> </v>
      </c>
      <c r="L881" s="224"/>
      <c r="M881" s="27"/>
    </row>
    <row r="882" spans="1:13" x14ac:dyDescent="0.25">
      <c r="A882" s="36"/>
      <c r="B882" s="37">
        <v>881</v>
      </c>
      <c r="C882" s="22"/>
      <c r="D882" s="23"/>
      <c r="E882" s="191"/>
      <c r="F882" s="166"/>
      <c r="G882" s="25"/>
      <c r="K882" s="133" t="str">
        <f t="shared" si="13"/>
        <v xml:space="preserve"> </v>
      </c>
      <c r="L882" s="223"/>
      <c r="M882" s="42"/>
    </row>
    <row r="883" spans="1:13" x14ac:dyDescent="0.25">
      <c r="A883" s="36"/>
      <c r="B883" s="37">
        <v>882</v>
      </c>
      <c r="C883" s="22"/>
      <c r="D883" s="23"/>
      <c r="E883" s="191"/>
      <c r="F883" s="166"/>
      <c r="G883" s="25"/>
      <c r="K883" s="133" t="str">
        <f t="shared" si="13"/>
        <v xml:space="preserve"> </v>
      </c>
      <c r="L883" s="223"/>
      <c r="M883" s="42"/>
    </row>
    <row r="884" spans="1:13" x14ac:dyDescent="0.25">
      <c r="A884" s="36"/>
      <c r="B884" s="37">
        <v>883</v>
      </c>
      <c r="C884" s="22"/>
      <c r="D884" s="23"/>
      <c r="E884" s="191"/>
      <c r="F884" s="166"/>
      <c r="G884" s="25"/>
      <c r="K884" s="133" t="str">
        <f t="shared" si="13"/>
        <v xml:space="preserve"> </v>
      </c>
      <c r="L884" s="223"/>
      <c r="M884" s="42"/>
    </row>
    <row r="885" spans="1:13" x14ac:dyDescent="0.25">
      <c r="A885" s="36"/>
      <c r="B885" s="37">
        <v>884</v>
      </c>
      <c r="C885" s="22"/>
      <c r="D885" s="23"/>
      <c r="E885" s="191"/>
      <c r="F885" s="166"/>
      <c r="G885" s="25"/>
      <c r="K885" s="133" t="str">
        <f t="shared" si="13"/>
        <v xml:space="preserve"> </v>
      </c>
      <c r="L885" s="223"/>
      <c r="M885" s="42"/>
    </row>
    <row r="886" spans="1:13" x14ac:dyDescent="0.25">
      <c r="A886" s="36"/>
      <c r="B886" s="37">
        <v>885</v>
      </c>
      <c r="C886" s="22"/>
      <c r="D886" s="23"/>
      <c r="E886" s="191"/>
      <c r="F886" s="166"/>
      <c r="G886" s="25"/>
      <c r="K886" s="133" t="str">
        <f t="shared" si="13"/>
        <v xml:space="preserve"> </v>
      </c>
      <c r="L886" s="224"/>
      <c r="M886" s="27"/>
    </row>
    <row r="887" spans="1:13" x14ac:dyDescent="0.25">
      <c r="A887" s="36"/>
      <c r="B887" s="37">
        <v>886</v>
      </c>
      <c r="C887" s="22"/>
      <c r="D887" s="23"/>
      <c r="E887" s="191"/>
      <c r="F887" s="166"/>
      <c r="G887" s="25"/>
      <c r="K887" s="133" t="str">
        <f t="shared" si="13"/>
        <v xml:space="preserve"> </v>
      </c>
      <c r="L887" s="223"/>
      <c r="M887" s="42"/>
    </row>
    <row r="888" spans="1:13" x14ac:dyDescent="0.25">
      <c r="A888" s="36"/>
      <c r="B888" s="37">
        <v>887</v>
      </c>
      <c r="C888" s="22"/>
      <c r="D888" s="23"/>
      <c r="E888" s="191"/>
      <c r="F888" s="166"/>
      <c r="G888" s="25"/>
      <c r="K888" s="133" t="str">
        <f t="shared" si="13"/>
        <v xml:space="preserve"> </v>
      </c>
      <c r="L888" s="223"/>
      <c r="M888" s="42"/>
    </row>
    <row r="889" spans="1:13" x14ac:dyDescent="0.25">
      <c r="A889" s="36"/>
      <c r="B889" s="37">
        <v>888</v>
      </c>
      <c r="C889" s="22"/>
      <c r="D889" s="23"/>
      <c r="E889" s="191"/>
      <c r="F889" s="166"/>
      <c r="G889" s="25"/>
      <c r="K889" s="133" t="str">
        <f t="shared" si="13"/>
        <v xml:space="preserve"> </v>
      </c>
      <c r="L889" s="223"/>
      <c r="M889" s="42"/>
    </row>
    <row r="890" spans="1:13" x14ac:dyDescent="0.25">
      <c r="A890" s="36"/>
      <c r="B890" s="37">
        <v>889</v>
      </c>
      <c r="C890" s="22"/>
      <c r="D890" s="23"/>
      <c r="E890" s="191"/>
      <c r="F890" s="166"/>
      <c r="G890" s="25"/>
      <c r="K890" s="133" t="str">
        <f t="shared" si="13"/>
        <v xml:space="preserve"> </v>
      </c>
      <c r="L890" s="223"/>
      <c r="M890" s="42"/>
    </row>
    <row r="891" spans="1:13" x14ac:dyDescent="0.25">
      <c r="A891" s="36"/>
      <c r="B891" s="37">
        <v>890</v>
      </c>
      <c r="C891" s="22"/>
      <c r="D891" s="23"/>
      <c r="E891" s="191"/>
      <c r="F891" s="166"/>
      <c r="G891" s="25"/>
      <c r="K891" s="133" t="str">
        <f t="shared" si="13"/>
        <v xml:space="preserve"> </v>
      </c>
      <c r="L891" s="223"/>
      <c r="M891" s="42"/>
    </row>
    <row r="892" spans="1:13" x14ac:dyDescent="0.25">
      <c r="A892" s="36"/>
      <c r="B892" s="37">
        <v>891</v>
      </c>
      <c r="C892" s="22"/>
      <c r="D892" s="23"/>
      <c r="E892" s="191"/>
      <c r="F892" s="166"/>
      <c r="G892" s="25"/>
      <c r="K892" s="133" t="str">
        <f t="shared" si="13"/>
        <v xml:space="preserve"> </v>
      </c>
      <c r="L892" s="224"/>
      <c r="M892" s="27"/>
    </row>
    <row r="893" spans="1:13" x14ac:dyDescent="0.25">
      <c r="A893" s="36"/>
      <c r="B893" s="37">
        <v>892</v>
      </c>
      <c r="C893" s="22"/>
      <c r="D893" s="23"/>
      <c r="E893" s="191"/>
      <c r="F893" s="166"/>
      <c r="G893" s="25"/>
      <c r="K893" s="133" t="str">
        <f t="shared" si="13"/>
        <v xml:space="preserve"> </v>
      </c>
      <c r="L893" s="224"/>
      <c r="M893" s="27"/>
    </row>
    <row r="894" spans="1:13" x14ac:dyDescent="0.25">
      <c r="A894" s="36"/>
      <c r="B894" s="37">
        <v>893</v>
      </c>
      <c r="C894" s="22"/>
      <c r="D894" s="23"/>
      <c r="E894" s="191"/>
      <c r="F894" s="166"/>
      <c r="G894" s="25"/>
      <c r="K894" s="133" t="str">
        <f t="shared" si="13"/>
        <v xml:space="preserve"> </v>
      </c>
      <c r="L894" s="223"/>
      <c r="M894" s="42"/>
    </row>
    <row r="895" spans="1:13" x14ac:dyDescent="0.25">
      <c r="A895" s="36"/>
      <c r="B895" s="37">
        <v>894</v>
      </c>
      <c r="C895" s="22"/>
      <c r="D895" s="23"/>
      <c r="E895" s="191"/>
      <c r="F895" s="166"/>
      <c r="G895" s="25"/>
      <c r="K895" s="133" t="str">
        <f t="shared" si="13"/>
        <v xml:space="preserve"> </v>
      </c>
      <c r="L895" s="224"/>
      <c r="M895" s="27"/>
    </row>
    <row r="896" spans="1:13" x14ac:dyDescent="0.25">
      <c r="A896" s="36"/>
      <c r="B896" s="37">
        <v>895</v>
      </c>
      <c r="C896" s="22"/>
      <c r="D896" s="23"/>
      <c r="E896" s="191"/>
      <c r="F896" s="166"/>
      <c r="G896" s="25"/>
      <c r="K896" s="133" t="str">
        <f t="shared" si="13"/>
        <v xml:space="preserve"> </v>
      </c>
      <c r="L896" s="223"/>
      <c r="M896" s="42"/>
    </row>
    <row r="897" spans="1:13" x14ac:dyDescent="0.25">
      <c r="A897" s="36"/>
      <c r="B897" s="37">
        <v>896</v>
      </c>
      <c r="C897" s="22"/>
      <c r="D897" s="23"/>
      <c r="E897" s="191"/>
      <c r="F897" s="166"/>
      <c r="G897" s="25"/>
      <c r="K897" s="133" t="str">
        <f t="shared" si="13"/>
        <v xml:space="preserve"> </v>
      </c>
      <c r="L897" s="223"/>
      <c r="M897" s="42"/>
    </row>
    <row r="898" spans="1:13" x14ac:dyDescent="0.25">
      <c r="A898" s="36"/>
      <c r="B898" s="37">
        <v>897</v>
      </c>
      <c r="C898" s="22"/>
      <c r="D898" s="23"/>
      <c r="E898" s="191"/>
      <c r="F898" s="166"/>
      <c r="G898" s="25"/>
      <c r="K898" s="133" t="str">
        <f t="shared" si="13"/>
        <v xml:space="preserve"> </v>
      </c>
      <c r="L898" s="223"/>
      <c r="M898" s="42"/>
    </row>
    <row r="899" spans="1:13" x14ac:dyDescent="0.25">
      <c r="A899" s="36"/>
      <c r="B899" s="37">
        <v>898</v>
      </c>
      <c r="C899" s="22"/>
      <c r="D899" s="23"/>
      <c r="E899" s="191"/>
      <c r="F899" s="166"/>
      <c r="G899" s="25"/>
      <c r="K899" s="133" t="str">
        <f t="shared" ref="K899:K962" si="14">PROPER(CONCATENATE(C899," ",D899))</f>
        <v xml:space="preserve"> </v>
      </c>
      <c r="L899" s="223"/>
      <c r="M899" s="42"/>
    </row>
    <row r="900" spans="1:13" x14ac:dyDescent="0.25">
      <c r="A900" s="36"/>
      <c r="B900" s="37">
        <v>899</v>
      </c>
      <c r="C900" s="22"/>
      <c r="D900" s="23"/>
      <c r="E900" s="191"/>
      <c r="F900" s="166"/>
      <c r="G900" s="25"/>
      <c r="K900" s="133" t="str">
        <f t="shared" si="14"/>
        <v xml:space="preserve"> </v>
      </c>
      <c r="L900" s="223"/>
      <c r="M900" s="42"/>
    </row>
    <row r="901" spans="1:13" x14ac:dyDescent="0.25">
      <c r="A901" s="36"/>
      <c r="B901" s="37">
        <v>900</v>
      </c>
      <c r="C901" s="18"/>
      <c r="D901" s="19"/>
      <c r="E901" s="220"/>
      <c r="F901" s="166"/>
      <c r="G901" s="21"/>
      <c r="K901" s="133" t="str">
        <f t="shared" si="14"/>
        <v xml:space="preserve"> </v>
      </c>
      <c r="L901" s="225"/>
      <c r="M901" s="26"/>
    </row>
    <row r="902" spans="1:13" x14ac:dyDescent="0.25">
      <c r="A902" s="36"/>
      <c r="B902" s="37">
        <v>901</v>
      </c>
      <c r="C902" s="18"/>
      <c r="D902" s="19"/>
      <c r="E902" s="220"/>
      <c r="F902" s="166"/>
      <c r="G902" s="21"/>
      <c r="K902" s="133" t="str">
        <f t="shared" si="14"/>
        <v xml:space="preserve"> </v>
      </c>
      <c r="L902" s="225"/>
      <c r="M902" s="26"/>
    </row>
    <row r="903" spans="1:13" x14ac:dyDescent="0.25">
      <c r="A903" s="36"/>
      <c r="B903" s="37">
        <v>902</v>
      </c>
      <c r="C903" s="22"/>
      <c r="D903" s="23"/>
      <c r="E903" s="191"/>
      <c r="F903" s="166"/>
      <c r="G903" s="25"/>
      <c r="K903" s="133" t="str">
        <f t="shared" si="14"/>
        <v xml:space="preserve"> </v>
      </c>
      <c r="L903" s="224"/>
      <c r="M903" s="27"/>
    </row>
    <row r="904" spans="1:13" x14ac:dyDescent="0.25">
      <c r="A904" s="36"/>
      <c r="B904" s="37">
        <v>903</v>
      </c>
      <c r="C904" s="22"/>
      <c r="D904" s="23"/>
      <c r="E904" s="191"/>
      <c r="F904" s="166"/>
      <c r="G904" s="25"/>
      <c r="K904" s="133" t="str">
        <f t="shared" si="14"/>
        <v xml:space="preserve"> </v>
      </c>
      <c r="L904" s="224"/>
      <c r="M904" s="27"/>
    </row>
    <row r="905" spans="1:13" x14ac:dyDescent="0.25">
      <c r="A905" s="36"/>
      <c r="B905" s="37">
        <v>904</v>
      </c>
      <c r="C905" s="22"/>
      <c r="D905" s="23"/>
      <c r="E905" s="191"/>
      <c r="F905" s="166"/>
      <c r="G905" s="25"/>
      <c r="K905" s="133" t="str">
        <f t="shared" si="14"/>
        <v xml:space="preserve"> </v>
      </c>
      <c r="L905" s="224"/>
      <c r="M905" s="27"/>
    </row>
    <row r="906" spans="1:13" x14ac:dyDescent="0.25">
      <c r="A906" s="36"/>
      <c r="B906" s="37">
        <v>905</v>
      </c>
      <c r="C906" s="22"/>
      <c r="D906" s="23"/>
      <c r="E906" s="191"/>
      <c r="F906" s="166"/>
      <c r="G906" s="25"/>
      <c r="K906" s="133" t="str">
        <f t="shared" si="14"/>
        <v xml:space="preserve"> </v>
      </c>
      <c r="L906" s="224"/>
      <c r="M906" s="27"/>
    </row>
    <row r="907" spans="1:13" x14ac:dyDescent="0.25">
      <c r="A907" s="36"/>
      <c r="B907" s="37">
        <v>906</v>
      </c>
      <c r="C907" s="22"/>
      <c r="D907" s="23"/>
      <c r="E907" s="191"/>
      <c r="F907" s="166"/>
      <c r="G907" s="25"/>
      <c r="K907" s="133" t="str">
        <f t="shared" si="14"/>
        <v xml:space="preserve"> </v>
      </c>
      <c r="L907" s="224"/>
      <c r="M907" s="27"/>
    </row>
    <row r="908" spans="1:13" x14ac:dyDescent="0.25">
      <c r="A908" s="36"/>
      <c r="B908" s="37">
        <v>907</v>
      </c>
      <c r="C908" s="39"/>
      <c r="D908" s="40"/>
      <c r="E908" s="184"/>
      <c r="F908" s="166"/>
      <c r="G908" s="56"/>
      <c r="K908" s="133" t="str">
        <f t="shared" si="14"/>
        <v xml:space="preserve"> </v>
      </c>
      <c r="L908" s="223"/>
      <c r="M908" s="42"/>
    </row>
    <row r="909" spans="1:13" x14ac:dyDescent="0.25">
      <c r="A909" s="36"/>
      <c r="B909" s="37">
        <v>908</v>
      </c>
      <c r="C909" s="39"/>
      <c r="D909" s="40"/>
      <c r="E909" s="184"/>
      <c r="F909" s="166"/>
      <c r="G909" s="56"/>
      <c r="K909" s="133" t="str">
        <f t="shared" si="14"/>
        <v xml:space="preserve"> </v>
      </c>
      <c r="L909" s="223"/>
      <c r="M909" s="42"/>
    </row>
    <row r="910" spans="1:13" x14ac:dyDescent="0.25">
      <c r="A910" s="36"/>
      <c r="B910" s="37">
        <v>909</v>
      </c>
      <c r="C910" s="22"/>
      <c r="D910" s="23"/>
      <c r="E910" s="191"/>
      <c r="F910" s="166"/>
      <c r="G910" s="25"/>
      <c r="K910" s="133" t="str">
        <f t="shared" si="14"/>
        <v xml:space="preserve"> </v>
      </c>
      <c r="L910" s="223"/>
      <c r="M910" s="42"/>
    </row>
    <row r="911" spans="1:13" x14ac:dyDescent="0.25">
      <c r="A911" s="36"/>
      <c r="B911" s="37">
        <v>910</v>
      </c>
      <c r="C911" s="22"/>
      <c r="D911" s="23"/>
      <c r="E911" s="191"/>
      <c r="F911" s="166"/>
      <c r="G911" s="25"/>
      <c r="K911" s="133" t="str">
        <f t="shared" si="14"/>
        <v xml:space="preserve"> </v>
      </c>
      <c r="L911" s="223"/>
      <c r="M911" s="42"/>
    </row>
    <row r="912" spans="1:13" x14ac:dyDescent="0.25">
      <c r="A912" s="36"/>
      <c r="B912" s="37">
        <v>911</v>
      </c>
      <c r="C912" s="22"/>
      <c r="D912" s="23"/>
      <c r="E912" s="191"/>
      <c r="F912" s="166"/>
      <c r="G912" s="25"/>
      <c r="K912" s="133" t="str">
        <f t="shared" si="14"/>
        <v xml:space="preserve"> </v>
      </c>
      <c r="L912" s="223"/>
      <c r="M912" s="42"/>
    </row>
    <row r="913" spans="1:13" x14ac:dyDescent="0.25">
      <c r="A913" s="36"/>
      <c r="B913" s="37">
        <v>912</v>
      </c>
      <c r="C913" s="18"/>
      <c r="D913" s="19"/>
      <c r="E913" s="220"/>
      <c r="F913" s="166"/>
      <c r="G913" s="21"/>
      <c r="K913" s="133" t="str">
        <f t="shared" si="14"/>
        <v xml:space="preserve"> </v>
      </c>
      <c r="L913" s="225"/>
      <c r="M913" s="26"/>
    </row>
    <row r="914" spans="1:13" x14ac:dyDescent="0.25">
      <c r="A914" s="36"/>
      <c r="B914" s="37">
        <v>913</v>
      </c>
      <c r="C914" s="18"/>
      <c r="D914" s="19"/>
      <c r="E914" s="220"/>
      <c r="F914" s="166"/>
      <c r="G914" s="21"/>
      <c r="K914" s="133" t="str">
        <f t="shared" si="14"/>
        <v xml:space="preserve"> </v>
      </c>
      <c r="L914" s="225"/>
      <c r="M914" s="26"/>
    </row>
    <row r="915" spans="1:13" x14ac:dyDescent="0.25">
      <c r="A915" s="36"/>
      <c r="B915" s="37">
        <v>914</v>
      </c>
      <c r="C915" s="22"/>
      <c r="D915" s="23"/>
      <c r="E915" s="191"/>
      <c r="F915" s="166"/>
      <c r="G915" s="25"/>
      <c r="K915" s="133" t="str">
        <f t="shared" si="14"/>
        <v xml:space="preserve"> </v>
      </c>
      <c r="L915" s="224"/>
      <c r="M915" s="27"/>
    </row>
    <row r="916" spans="1:13" x14ac:dyDescent="0.25">
      <c r="A916" s="36"/>
      <c r="B916" s="37">
        <v>915</v>
      </c>
      <c r="C916" s="22"/>
      <c r="D916" s="23"/>
      <c r="E916" s="191"/>
      <c r="F916" s="166"/>
      <c r="G916" s="25"/>
      <c r="K916" s="133" t="str">
        <f t="shared" si="14"/>
        <v xml:space="preserve"> </v>
      </c>
      <c r="L916" s="224"/>
      <c r="M916" s="27"/>
    </row>
    <row r="917" spans="1:13" x14ac:dyDescent="0.25">
      <c r="A917" s="36"/>
      <c r="B917" s="37">
        <v>916</v>
      </c>
      <c r="C917" s="22"/>
      <c r="D917" s="23"/>
      <c r="E917" s="191"/>
      <c r="F917" s="166"/>
      <c r="G917" s="25"/>
      <c r="K917" s="133" t="str">
        <f t="shared" si="14"/>
        <v xml:space="preserve"> </v>
      </c>
      <c r="L917" s="224"/>
      <c r="M917" s="27"/>
    </row>
    <row r="918" spans="1:13" x14ac:dyDescent="0.25">
      <c r="A918" s="36"/>
      <c r="B918" s="37">
        <v>917</v>
      </c>
      <c r="C918" s="22"/>
      <c r="D918" s="23"/>
      <c r="E918" s="191"/>
      <c r="F918" s="166"/>
      <c r="G918" s="25"/>
      <c r="K918" s="133" t="str">
        <f t="shared" si="14"/>
        <v xml:space="preserve"> </v>
      </c>
      <c r="L918" s="224"/>
      <c r="M918" s="27"/>
    </row>
    <row r="919" spans="1:13" x14ac:dyDescent="0.25">
      <c r="A919" s="36"/>
      <c r="B919" s="37">
        <v>918</v>
      </c>
      <c r="C919" s="22"/>
      <c r="D919" s="23"/>
      <c r="E919" s="191"/>
      <c r="F919" s="166"/>
      <c r="G919" s="25"/>
      <c r="K919" s="133" t="str">
        <f t="shared" si="14"/>
        <v xml:space="preserve"> </v>
      </c>
      <c r="L919" s="224"/>
      <c r="M919" s="27"/>
    </row>
    <row r="920" spans="1:13" x14ac:dyDescent="0.25">
      <c r="A920" s="36"/>
      <c r="B920" s="37">
        <v>919</v>
      </c>
      <c r="C920" s="39"/>
      <c r="D920" s="40"/>
      <c r="E920" s="184"/>
      <c r="F920" s="166"/>
      <c r="G920" s="56"/>
      <c r="K920" s="133" t="str">
        <f t="shared" si="14"/>
        <v xml:space="preserve"> </v>
      </c>
      <c r="L920" s="223"/>
      <c r="M920" s="42"/>
    </row>
    <row r="921" spans="1:13" x14ac:dyDescent="0.25">
      <c r="A921" s="36"/>
      <c r="B921" s="37">
        <v>920</v>
      </c>
      <c r="C921" s="39"/>
      <c r="D921" s="40"/>
      <c r="E921" s="184"/>
      <c r="F921" s="166"/>
      <c r="G921" s="56"/>
      <c r="K921" s="133" t="str">
        <f t="shared" si="14"/>
        <v xml:space="preserve"> </v>
      </c>
      <c r="L921" s="223"/>
      <c r="M921" s="42"/>
    </row>
    <row r="922" spans="1:13" x14ac:dyDescent="0.25">
      <c r="A922" s="36"/>
      <c r="B922" s="37">
        <v>921</v>
      </c>
      <c r="C922" s="18"/>
      <c r="D922" s="19"/>
      <c r="E922" s="220"/>
      <c r="F922" s="166"/>
      <c r="G922" s="21"/>
      <c r="K922" s="133" t="str">
        <f t="shared" si="14"/>
        <v xml:space="preserve"> </v>
      </c>
      <c r="L922" s="225"/>
      <c r="M922" s="26"/>
    </row>
    <row r="923" spans="1:13" x14ac:dyDescent="0.25">
      <c r="A923" s="36"/>
      <c r="B923" s="37">
        <v>922</v>
      </c>
      <c r="C923" s="18"/>
      <c r="D923" s="19"/>
      <c r="E923" s="220"/>
      <c r="F923" s="166"/>
      <c r="G923" s="21"/>
      <c r="K923" s="133" t="str">
        <f t="shared" si="14"/>
        <v xml:space="preserve"> </v>
      </c>
      <c r="L923" s="225"/>
      <c r="M923" s="26"/>
    </row>
    <row r="924" spans="1:13" x14ac:dyDescent="0.25">
      <c r="A924" s="36"/>
      <c r="B924" s="37">
        <v>923</v>
      </c>
      <c r="C924" s="22"/>
      <c r="D924" s="23"/>
      <c r="E924" s="191"/>
      <c r="F924" s="166"/>
      <c r="G924" s="25"/>
      <c r="K924" s="133" t="str">
        <f t="shared" si="14"/>
        <v xml:space="preserve"> </v>
      </c>
      <c r="L924" s="224"/>
      <c r="M924" s="27"/>
    </row>
    <row r="925" spans="1:13" x14ac:dyDescent="0.25">
      <c r="A925" s="36"/>
      <c r="B925" s="37">
        <v>924</v>
      </c>
      <c r="C925" s="22"/>
      <c r="D925" s="23"/>
      <c r="E925" s="191"/>
      <c r="F925" s="166"/>
      <c r="G925" s="25"/>
      <c r="K925" s="133" t="str">
        <f t="shared" si="14"/>
        <v xml:space="preserve"> </v>
      </c>
      <c r="L925" s="224"/>
      <c r="M925" s="27"/>
    </row>
    <row r="926" spans="1:13" x14ac:dyDescent="0.25">
      <c r="A926" s="36"/>
      <c r="B926" s="37">
        <v>925</v>
      </c>
      <c r="C926" s="22"/>
      <c r="D926" s="23"/>
      <c r="E926" s="191"/>
      <c r="F926" s="166"/>
      <c r="G926" s="25"/>
      <c r="K926" s="133" t="str">
        <f t="shared" si="14"/>
        <v xml:space="preserve"> </v>
      </c>
      <c r="L926" s="224"/>
      <c r="M926" s="27"/>
    </row>
    <row r="927" spans="1:13" x14ac:dyDescent="0.25">
      <c r="A927" s="36"/>
      <c r="B927" s="37">
        <v>926</v>
      </c>
      <c r="C927" s="22"/>
      <c r="D927" s="23"/>
      <c r="E927" s="191"/>
      <c r="F927" s="166"/>
      <c r="G927" s="25"/>
      <c r="K927" s="133" t="str">
        <f t="shared" si="14"/>
        <v xml:space="preserve"> </v>
      </c>
      <c r="L927" s="224"/>
      <c r="M927" s="27"/>
    </row>
    <row r="928" spans="1:13" x14ac:dyDescent="0.25">
      <c r="A928" s="36"/>
      <c r="B928" s="37">
        <v>927</v>
      </c>
      <c r="C928" s="22"/>
      <c r="D928" s="23"/>
      <c r="E928" s="191"/>
      <c r="F928" s="166"/>
      <c r="G928" s="25"/>
      <c r="K928" s="133" t="str">
        <f t="shared" si="14"/>
        <v xml:space="preserve"> </v>
      </c>
      <c r="L928" s="224"/>
      <c r="M928" s="27"/>
    </row>
    <row r="929" spans="1:13" x14ac:dyDescent="0.25">
      <c r="A929" s="36"/>
      <c r="B929" s="37">
        <v>928</v>
      </c>
      <c r="C929" s="39"/>
      <c r="D929" s="40"/>
      <c r="E929" s="184"/>
      <c r="F929" s="166"/>
      <c r="G929" s="56"/>
      <c r="K929" s="133" t="str">
        <f t="shared" si="14"/>
        <v xml:space="preserve"> </v>
      </c>
      <c r="L929" s="223"/>
      <c r="M929" s="42"/>
    </row>
    <row r="930" spans="1:13" x14ac:dyDescent="0.25">
      <c r="A930" s="36"/>
      <c r="B930" s="37">
        <v>929</v>
      </c>
      <c r="C930" s="22"/>
      <c r="D930" s="23"/>
      <c r="E930" s="191"/>
      <c r="F930" s="166"/>
      <c r="G930" s="25"/>
      <c r="K930" s="133" t="str">
        <f t="shared" si="14"/>
        <v xml:space="preserve"> </v>
      </c>
      <c r="L930" s="223"/>
      <c r="M930" s="42"/>
    </row>
    <row r="931" spans="1:13" x14ac:dyDescent="0.25">
      <c r="A931" s="36"/>
      <c r="B931" s="37">
        <v>930</v>
      </c>
      <c r="C931" s="22"/>
      <c r="D931" s="23"/>
      <c r="E931" s="191"/>
      <c r="F931" s="166"/>
      <c r="G931" s="25"/>
      <c r="K931" s="133" t="str">
        <f t="shared" si="14"/>
        <v xml:space="preserve"> </v>
      </c>
      <c r="L931" s="223"/>
      <c r="M931" s="42"/>
    </row>
    <row r="932" spans="1:13" x14ac:dyDescent="0.25">
      <c r="A932" s="36"/>
      <c r="B932" s="37">
        <v>931</v>
      </c>
      <c r="C932" s="22"/>
      <c r="D932" s="23"/>
      <c r="E932" s="191"/>
      <c r="F932" s="166"/>
      <c r="G932" s="25"/>
      <c r="K932" s="133" t="str">
        <f t="shared" si="14"/>
        <v xml:space="preserve"> </v>
      </c>
      <c r="L932" s="223"/>
      <c r="M932" s="42"/>
    </row>
    <row r="933" spans="1:13" x14ac:dyDescent="0.25">
      <c r="A933" s="36"/>
      <c r="B933" s="37">
        <v>932</v>
      </c>
      <c r="C933" s="22"/>
      <c r="D933" s="23"/>
      <c r="E933" s="191"/>
      <c r="F933" s="166"/>
      <c r="G933" s="25"/>
      <c r="K933" s="133" t="str">
        <f t="shared" si="14"/>
        <v xml:space="preserve"> </v>
      </c>
      <c r="L933" s="223"/>
      <c r="M933" s="42"/>
    </row>
    <row r="934" spans="1:13" x14ac:dyDescent="0.25">
      <c r="A934" s="36"/>
      <c r="B934" s="37">
        <v>933</v>
      </c>
      <c r="C934" s="22"/>
      <c r="D934" s="23"/>
      <c r="E934" s="191"/>
      <c r="F934" s="166"/>
      <c r="G934" s="25"/>
      <c r="K934" s="133" t="str">
        <f t="shared" si="14"/>
        <v xml:space="preserve"> </v>
      </c>
      <c r="L934" s="223"/>
      <c r="M934" s="42"/>
    </row>
    <row r="935" spans="1:13" x14ac:dyDescent="0.25">
      <c r="A935" s="36"/>
      <c r="B935" s="37">
        <v>934</v>
      </c>
      <c r="C935" s="22"/>
      <c r="D935" s="23"/>
      <c r="E935" s="191"/>
      <c r="F935" s="166"/>
      <c r="G935" s="25"/>
      <c r="K935" s="133" t="str">
        <f t="shared" si="14"/>
        <v xml:space="preserve"> </v>
      </c>
      <c r="L935" s="224"/>
      <c r="M935" s="27"/>
    </row>
    <row r="936" spans="1:13" x14ac:dyDescent="0.25">
      <c r="A936" s="36"/>
      <c r="B936" s="37">
        <v>935</v>
      </c>
      <c r="C936" s="22"/>
      <c r="D936" s="23"/>
      <c r="E936" s="191"/>
      <c r="F936" s="166"/>
      <c r="G936" s="25"/>
      <c r="K936" s="133" t="str">
        <f t="shared" si="14"/>
        <v xml:space="preserve"> </v>
      </c>
      <c r="L936" s="223"/>
      <c r="M936" s="42"/>
    </row>
    <row r="937" spans="1:13" x14ac:dyDescent="0.25">
      <c r="A937" s="36"/>
      <c r="B937" s="37">
        <v>936</v>
      </c>
      <c r="C937" s="22"/>
      <c r="D937" s="23"/>
      <c r="E937" s="191"/>
      <c r="F937" s="166"/>
      <c r="G937" s="25"/>
      <c r="K937" s="133" t="str">
        <f t="shared" si="14"/>
        <v xml:space="preserve"> </v>
      </c>
      <c r="L937" s="223"/>
      <c r="M937" s="42"/>
    </row>
    <row r="938" spans="1:13" x14ac:dyDescent="0.25">
      <c r="A938" s="36"/>
      <c r="B938" s="37">
        <v>937</v>
      </c>
      <c r="C938" s="22"/>
      <c r="D938" s="23"/>
      <c r="E938" s="191"/>
      <c r="F938" s="166"/>
      <c r="G938" s="25"/>
      <c r="K938" s="133" t="str">
        <f t="shared" si="14"/>
        <v xml:space="preserve"> </v>
      </c>
      <c r="L938" s="223"/>
      <c r="M938" s="42"/>
    </row>
    <row r="939" spans="1:13" x14ac:dyDescent="0.25">
      <c r="A939" s="36"/>
      <c r="B939" s="37">
        <v>938</v>
      </c>
      <c r="C939" s="22"/>
      <c r="D939" s="23"/>
      <c r="E939" s="191"/>
      <c r="F939" s="166"/>
      <c r="G939" s="25"/>
      <c r="K939" s="133" t="str">
        <f t="shared" si="14"/>
        <v xml:space="preserve"> </v>
      </c>
      <c r="L939" s="223"/>
      <c r="M939" s="42"/>
    </row>
    <row r="940" spans="1:13" x14ac:dyDescent="0.25">
      <c r="A940" s="36"/>
      <c r="B940" s="37">
        <v>939</v>
      </c>
      <c r="C940" s="22"/>
      <c r="D940" s="23"/>
      <c r="E940" s="191"/>
      <c r="F940" s="166"/>
      <c r="G940" s="25"/>
      <c r="K940" s="133" t="str">
        <f t="shared" si="14"/>
        <v xml:space="preserve"> </v>
      </c>
      <c r="L940" s="224"/>
      <c r="M940" s="27"/>
    </row>
    <row r="941" spans="1:13" x14ac:dyDescent="0.25">
      <c r="A941" s="36"/>
      <c r="B941" s="37">
        <v>940</v>
      </c>
      <c r="C941" s="22"/>
      <c r="D941" s="23"/>
      <c r="E941" s="191"/>
      <c r="F941" s="166"/>
      <c r="G941" s="25"/>
      <c r="K941" s="133" t="str">
        <f t="shared" si="14"/>
        <v xml:space="preserve"> </v>
      </c>
      <c r="L941" s="223"/>
      <c r="M941" s="42"/>
    </row>
    <row r="942" spans="1:13" x14ac:dyDescent="0.25">
      <c r="A942" s="36"/>
      <c r="B942" s="37">
        <v>941</v>
      </c>
      <c r="C942" s="22"/>
      <c r="D942" s="23"/>
      <c r="E942" s="191"/>
      <c r="F942" s="166"/>
      <c r="G942" s="25"/>
      <c r="K942" s="133" t="str">
        <f t="shared" si="14"/>
        <v xml:space="preserve"> </v>
      </c>
      <c r="L942" s="223"/>
      <c r="M942" s="42"/>
    </row>
    <row r="943" spans="1:13" x14ac:dyDescent="0.25">
      <c r="A943" s="36"/>
      <c r="B943" s="37">
        <v>942</v>
      </c>
      <c r="C943" s="22"/>
      <c r="D943" s="23"/>
      <c r="E943" s="191"/>
      <c r="F943" s="166"/>
      <c r="G943" s="25"/>
      <c r="K943" s="133" t="str">
        <f t="shared" si="14"/>
        <v xml:space="preserve"> </v>
      </c>
      <c r="L943" s="223"/>
      <c r="M943" s="42"/>
    </row>
    <row r="944" spans="1:13" x14ac:dyDescent="0.25">
      <c r="A944" s="36"/>
      <c r="B944" s="37">
        <v>943</v>
      </c>
      <c r="C944" s="22"/>
      <c r="D944" s="23"/>
      <c r="E944" s="191"/>
      <c r="F944" s="166"/>
      <c r="G944" s="25"/>
      <c r="K944" s="133" t="str">
        <f t="shared" si="14"/>
        <v xml:space="preserve"> </v>
      </c>
      <c r="L944" s="223"/>
      <c r="M944" s="42"/>
    </row>
    <row r="945" spans="1:13" x14ac:dyDescent="0.25">
      <c r="A945" s="36"/>
      <c r="B945" s="37">
        <v>944</v>
      </c>
      <c r="C945" s="22"/>
      <c r="D945" s="23"/>
      <c r="E945" s="191"/>
      <c r="F945" s="166"/>
      <c r="G945" s="25"/>
      <c r="K945" s="133" t="str">
        <f t="shared" si="14"/>
        <v xml:space="preserve"> </v>
      </c>
      <c r="L945" s="223"/>
      <c r="M945" s="42"/>
    </row>
    <row r="946" spans="1:13" x14ac:dyDescent="0.25">
      <c r="A946" s="36"/>
      <c r="B946" s="37">
        <v>945</v>
      </c>
      <c r="C946" s="22"/>
      <c r="D946" s="23"/>
      <c r="E946" s="191"/>
      <c r="F946" s="166"/>
      <c r="G946" s="25"/>
      <c r="K946" s="133" t="str">
        <f t="shared" si="14"/>
        <v xml:space="preserve"> </v>
      </c>
      <c r="L946" s="224"/>
      <c r="M946" s="27"/>
    </row>
    <row r="947" spans="1:13" x14ac:dyDescent="0.25">
      <c r="A947" s="36"/>
      <c r="B947" s="37">
        <v>946</v>
      </c>
      <c r="C947" s="22"/>
      <c r="D947" s="23"/>
      <c r="E947" s="191"/>
      <c r="F947" s="166"/>
      <c r="G947" s="25"/>
      <c r="K947" s="133" t="str">
        <f t="shared" si="14"/>
        <v xml:space="preserve"> </v>
      </c>
      <c r="L947" s="224"/>
      <c r="M947" s="27"/>
    </row>
    <row r="948" spans="1:13" x14ac:dyDescent="0.25">
      <c r="A948" s="36"/>
      <c r="B948" s="37">
        <v>947</v>
      </c>
      <c r="C948" s="22"/>
      <c r="D948" s="23"/>
      <c r="E948" s="191"/>
      <c r="F948" s="166"/>
      <c r="G948" s="25"/>
      <c r="K948" s="133" t="str">
        <f t="shared" si="14"/>
        <v xml:space="preserve"> </v>
      </c>
      <c r="L948" s="223"/>
      <c r="M948" s="42"/>
    </row>
    <row r="949" spans="1:13" x14ac:dyDescent="0.25">
      <c r="A949" s="36"/>
      <c r="B949" s="37">
        <v>948</v>
      </c>
      <c r="C949" s="22"/>
      <c r="D949" s="23"/>
      <c r="E949" s="191"/>
      <c r="F949" s="166"/>
      <c r="G949" s="25"/>
      <c r="K949" s="133" t="str">
        <f t="shared" si="14"/>
        <v xml:space="preserve"> </v>
      </c>
      <c r="L949" s="224"/>
      <c r="M949" s="27"/>
    </row>
    <row r="950" spans="1:13" x14ac:dyDescent="0.25">
      <c r="A950" s="36"/>
      <c r="B950" s="37">
        <v>949</v>
      </c>
      <c r="C950" s="22"/>
      <c r="D950" s="23"/>
      <c r="E950" s="191"/>
      <c r="F950" s="166"/>
      <c r="G950" s="25"/>
      <c r="K950" s="133" t="str">
        <f t="shared" si="14"/>
        <v xml:space="preserve"> </v>
      </c>
      <c r="L950" s="223"/>
      <c r="M950" s="42"/>
    </row>
    <row r="951" spans="1:13" x14ac:dyDescent="0.25">
      <c r="A951" s="36"/>
      <c r="B951" s="37">
        <v>950</v>
      </c>
      <c r="C951" s="22"/>
      <c r="D951" s="23"/>
      <c r="E951" s="191"/>
      <c r="F951" s="166"/>
      <c r="G951" s="25"/>
      <c r="K951" s="133" t="str">
        <f t="shared" si="14"/>
        <v xml:space="preserve"> </v>
      </c>
      <c r="L951" s="223"/>
      <c r="M951" s="42"/>
    </row>
    <row r="952" spans="1:13" x14ac:dyDescent="0.25">
      <c r="A952" s="36"/>
      <c r="B952" s="37">
        <v>951</v>
      </c>
      <c r="C952" s="50"/>
      <c r="D952" s="51"/>
      <c r="E952" s="221"/>
      <c r="F952" s="166"/>
      <c r="G952" s="206"/>
      <c r="K952" s="133" t="str">
        <f t="shared" si="14"/>
        <v xml:space="preserve"> </v>
      </c>
      <c r="L952" s="223"/>
      <c r="M952" s="42"/>
    </row>
    <row r="953" spans="1:13" x14ac:dyDescent="0.25">
      <c r="A953" s="36"/>
      <c r="B953" s="37">
        <v>952</v>
      </c>
      <c r="C953" s="50"/>
      <c r="D953" s="51"/>
      <c r="E953" s="221"/>
      <c r="F953" s="166"/>
      <c r="G953" s="206"/>
      <c r="K953" s="133" t="str">
        <f t="shared" si="14"/>
        <v xml:space="preserve"> </v>
      </c>
      <c r="L953" s="223"/>
      <c r="M953" s="42"/>
    </row>
    <row r="954" spans="1:13" x14ac:dyDescent="0.25">
      <c r="A954" s="36"/>
      <c r="B954" s="37">
        <v>953</v>
      </c>
      <c r="C954" s="50"/>
      <c r="D954" s="51"/>
      <c r="E954" s="221"/>
      <c r="F954" s="166"/>
      <c r="G954" s="206"/>
      <c r="K954" s="133" t="str">
        <f t="shared" si="14"/>
        <v xml:space="preserve"> </v>
      </c>
      <c r="L954" s="223"/>
      <c r="M954" s="42"/>
    </row>
    <row r="955" spans="1:13" x14ac:dyDescent="0.25">
      <c r="A955" s="36"/>
      <c r="B955" s="37">
        <v>954</v>
      </c>
      <c r="C955" s="50"/>
      <c r="D955" s="51"/>
      <c r="E955" s="221"/>
      <c r="F955" s="166"/>
      <c r="G955" s="206"/>
      <c r="K955" s="133" t="str">
        <f t="shared" si="14"/>
        <v xml:space="preserve"> </v>
      </c>
      <c r="L955" s="225"/>
      <c r="M955" s="26"/>
    </row>
    <row r="956" spans="1:13" x14ac:dyDescent="0.25">
      <c r="A956" s="36"/>
      <c r="B956" s="37">
        <v>955</v>
      </c>
      <c r="C956" s="50"/>
      <c r="D956" s="51"/>
      <c r="E956" s="221"/>
      <c r="F956" s="166"/>
      <c r="G956" s="206"/>
      <c r="K956" s="133" t="str">
        <f t="shared" si="14"/>
        <v xml:space="preserve"> </v>
      </c>
      <c r="L956" s="225"/>
      <c r="M956" s="26"/>
    </row>
    <row r="957" spans="1:13" x14ac:dyDescent="0.25">
      <c r="A957" s="36"/>
      <c r="B957" s="37">
        <v>956</v>
      </c>
      <c r="C957" s="50"/>
      <c r="D957" s="51"/>
      <c r="E957" s="221"/>
      <c r="F957" s="166"/>
      <c r="G957" s="206"/>
      <c r="K957" s="133" t="str">
        <f t="shared" si="14"/>
        <v xml:space="preserve"> </v>
      </c>
      <c r="L957" s="224"/>
      <c r="M957" s="27"/>
    </row>
    <row r="958" spans="1:13" x14ac:dyDescent="0.25">
      <c r="A958" s="36"/>
      <c r="B958" s="37">
        <v>957</v>
      </c>
      <c r="C958" s="50"/>
      <c r="D958" s="51"/>
      <c r="E958" s="221"/>
      <c r="F958" s="166"/>
      <c r="G958" s="206"/>
      <c r="K958" s="133" t="str">
        <f t="shared" si="14"/>
        <v xml:space="preserve"> </v>
      </c>
      <c r="L958" s="224"/>
      <c r="M958" s="27"/>
    </row>
    <row r="959" spans="1:13" x14ac:dyDescent="0.25">
      <c r="A959" s="36"/>
      <c r="B959" s="37">
        <v>958</v>
      </c>
      <c r="C959" s="50"/>
      <c r="D959" s="51"/>
      <c r="E959" s="221"/>
      <c r="F959" s="166"/>
      <c r="G959" s="206"/>
      <c r="K959" s="133" t="str">
        <f t="shared" si="14"/>
        <v xml:space="preserve"> </v>
      </c>
      <c r="L959" s="224"/>
      <c r="M959" s="27"/>
    </row>
    <row r="960" spans="1:13" x14ac:dyDescent="0.25">
      <c r="A960" s="36"/>
      <c r="B960" s="37">
        <v>959</v>
      </c>
      <c r="C960" s="22"/>
      <c r="D960" s="23"/>
      <c r="E960" s="191"/>
      <c r="F960" s="166"/>
      <c r="G960" s="25"/>
      <c r="K960" s="133" t="str">
        <f t="shared" si="14"/>
        <v xml:space="preserve"> </v>
      </c>
      <c r="L960" s="224"/>
      <c r="M960" s="27"/>
    </row>
    <row r="961" spans="1:13" x14ac:dyDescent="0.25">
      <c r="A961" s="36"/>
      <c r="B961" s="37">
        <v>960</v>
      </c>
      <c r="C961" s="22"/>
      <c r="D961" s="23"/>
      <c r="E961" s="191"/>
      <c r="F961" s="166"/>
      <c r="G961" s="25"/>
      <c r="K961" s="133" t="str">
        <f t="shared" si="14"/>
        <v xml:space="preserve"> </v>
      </c>
      <c r="L961" s="224"/>
      <c r="M961" s="27"/>
    </row>
    <row r="962" spans="1:13" x14ac:dyDescent="0.25">
      <c r="A962" s="36"/>
      <c r="B962" s="37">
        <v>961</v>
      </c>
      <c r="C962" s="39"/>
      <c r="D962" s="40"/>
      <c r="E962" s="184"/>
      <c r="F962" s="166"/>
      <c r="G962" s="56"/>
      <c r="K962" s="133" t="str">
        <f t="shared" si="14"/>
        <v xml:space="preserve"> </v>
      </c>
      <c r="L962" s="223"/>
      <c r="M962" s="42"/>
    </row>
    <row r="963" spans="1:13" x14ac:dyDescent="0.25">
      <c r="A963" s="36"/>
      <c r="B963" s="37">
        <v>962</v>
      </c>
      <c r="C963" s="22"/>
      <c r="D963" s="23"/>
      <c r="E963" s="191"/>
      <c r="F963" s="166"/>
      <c r="G963" s="25"/>
      <c r="K963" s="133" t="str">
        <f t="shared" ref="K963:K1026" si="15">PROPER(CONCATENATE(C963," ",D963))</f>
        <v xml:space="preserve"> </v>
      </c>
      <c r="L963" s="223"/>
      <c r="M963" s="42"/>
    </row>
    <row r="964" spans="1:13" x14ac:dyDescent="0.25">
      <c r="A964" s="36"/>
      <c r="B964" s="37">
        <v>963</v>
      </c>
      <c r="C964" s="22"/>
      <c r="D964" s="23"/>
      <c r="E964" s="191"/>
      <c r="F964" s="166"/>
      <c r="G964" s="25"/>
      <c r="K964" s="133" t="str">
        <f t="shared" si="15"/>
        <v xml:space="preserve"> </v>
      </c>
      <c r="L964" s="223"/>
      <c r="M964" s="42"/>
    </row>
    <row r="965" spans="1:13" x14ac:dyDescent="0.25">
      <c r="A965" s="36"/>
      <c r="B965" s="37">
        <v>964</v>
      </c>
      <c r="C965" s="22"/>
      <c r="D965" s="23"/>
      <c r="E965" s="191"/>
      <c r="F965" s="166"/>
      <c r="G965" s="25"/>
      <c r="K965" s="133" t="str">
        <f t="shared" si="15"/>
        <v xml:space="preserve"> </v>
      </c>
      <c r="L965" s="223"/>
      <c r="M965" s="42"/>
    </row>
    <row r="966" spans="1:13" x14ac:dyDescent="0.25">
      <c r="A966" s="36"/>
      <c r="B966" s="37">
        <v>965</v>
      </c>
      <c r="C966" s="22"/>
      <c r="D966" s="23"/>
      <c r="E966" s="191"/>
      <c r="F966" s="166"/>
      <c r="G966" s="25"/>
      <c r="K966" s="133" t="str">
        <f t="shared" si="15"/>
        <v xml:space="preserve"> </v>
      </c>
      <c r="L966" s="224"/>
      <c r="M966" s="27"/>
    </row>
    <row r="967" spans="1:13" x14ac:dyDescent="0.25">
      <c r="A967" s="36"/>
      <c r="B967" s="37">
        <v>966</v>
      </c>
      <c r="C967" s="22"/>
      <c r="D967" s="23"/>
      <c r="E967" s="191"/>
      <c r="F967" s="166"/>
      <c r="G967" s="25"/>
      <c r="K967" s="133" t="str">
        <f t="shared" si="15"/>
        <v xml:space="preserve"> </v>
      </c>
      <c r="L967" s="223"/>
      <c r="M967" s="42"/>
    </row>
    <row r="968" spans="1:13" x14ac:dyDescent="0.25">
      <c r="A968" s="36"/>
      <c r="B968" s="37">
        <v>967</v>
      </c>
      <c r="C968" s="22"/>
      <c r="D968" s="23"/>
      <c r="E968" s="191"/>
      <c r="F968" s="166"/>
      <c r="G968" s="25"/>
      <c r="K968" s="133" t="str">
        <f t="shared" si="15"/>
        <v xml:space="preserve"> </v>
      </c>
      <c r="L968" s="223"/>
      <c r="M968" s="42"/>
    </row>
    <row r="969" spans="1:13" x14ac:dyDescent="0.25">
      <c r="A969" s="36"/>
      <c r="B969" s="37">
        <v>968</v>
      </c>
      <c r="C969" s="22"/>
      <c r="D969" s="23"/>
      <c r="E969" s="191"/>
      <c r="F969" s="166"/>
      <c r="G969" s="25"/>
      <c r="K969" s="133" t="str">
        <f t="shared" si="15"/>
        <v xml:space="preserve"> </v>
      </c>
      <c r="L969" s="223"/>
      <c r="M969" s="42"/>
    </row>
    <row r="970" spans="1:13" x14ac:dyDescent="0.25">
      <c r="A970" s="36"/>
      <c r="B970" s="37">
        <v>969</v>
      </c>
      <c r="C970" s="22"/>
      <c r="D970" s="23"/>
      <c r="E970" s="191"/>
      <c r="F970" s="166"/>
      <c r="G970" s="25"/>
      <c r="K970" s="133" t="str">
        <f t="shared" si="15"/>
        <v xml:space="preserve"> </v>
      </c>
      <c r="L970" s="223"/>
      <c r="M970" s="42"/>
    </row>
    <row r="971" spans="1:13" x14ac:dyDescent="0.25">
      <c r="A971" s="36"/>
      <c r="B971" s="37">
        <v>970</v>
      </c>
      <c r="C971" s="22"/>
      <c r="D971" s="23"/>
      <c r="E971" s="191"/>
      <c r="F971" s="166"/>
      <c r="G971" s="25"/>
      <c r="K971" s="133" t="str">
        <f t="shared" si="15"/>
        <v xml:space="preserve"> </v>
      </c>
      <c r="L971" s="223"/>
      <c r="M971" s="42"/>
    </row>
    <row r="972" spans="1:13" x14ac:dyDescent="0.25">
      <c r="A972" s="36"/>
      <c r="B972" s="37">
        <v>971</v>
      </c>
      <c r="C972" s="22"/>
      <c r="D972" s="23"/>
      <c r="E972" s="191"/>
      <c r="F972" s="166"/>
      <c r="G972" s="25"/>
      <c r="K972" s="133" t="str">
        <f t="shared" si="15"/>
        <v xml:space="preserve"> </v>
      </c>
      <c r="L972" s="224"/>
      <c r="M972" s="27"/>
    </row>
    <row r="973" spans="1:13" x14ac:dyDescent="0.25">
      <c r="A973" s="36"/>
      <c r="B973" s="37">
        <v>972</v>
      </c>
      <c r="C973" s="22"/>
      <c r="D973" s="23"/>
      <c r="E973" s="191"/>
      <c r="F973" s="166"/>
      <c r="G973" s="25"/>
      <c r="K973" s="133" t="str">
        <f t="shared" si="15"/>
        <v xml:space="preserve"> </v>
      </c>
      <c r="L973" s="224"/>
      <c r="M973" s="27"/>
    </row>
    <row r="974" spans="1:13" x14ac:dyDescent="0.25">
      <c r="A974" s="36"/>
      <c r="B974" s="37">
        <v>973</v>
      </c>
      <c r="C974" s="22"/>
      <c r="D974" s="23"/>
      <c r="E974" s="191"/>
      <c r="F974" s="166"/>
      <c r="G974" s="25"/>
      <c r="K974" s="133" t="str">
        <f t="shared" si="15"/>
        <v xml:space="preserve"> </v>
      </c>
      <c r="L974" s="223"/>
      <c r="M974" s="42"/>
    </row>
    <row r="975" spans="1:13" x14ac:dyDescent="0.25">
      <c r="A975" s="36"/>
      <c r="B975" s="37">
        <v>974</v>
      </c>
      <c r="C975" s="22"/>
      <c r="D975" s="23"/>
      <c r="E975" s="191"/>
      <c r="F975" s="166"/>
      <c r="G975" s="25"/>
      <c r="K975" s="133" t="str">
        <f t="shared" si="15"/>
        <v xml:space="preserve"> </v>
      </c>
      <c r="L975" s="224"/>
      <c r="M975" s="27"/>
    </row>
    <row r="976" spans="1:13" x14ac:dyDescent="0.25">
      <c r="A976" s="36"/>
      <c r="B976" s="37">
        <v>975</v>
      </c>
      <c r="C976" s="22"/>
      <c r="D976" s="23"/>
      <c r="E976" s="191"/>
      <c r="F976" s="166"/>
      <c r="G976" s="25"/>
      <c r="K976" s="133" t="str">
        <f t="shared" si="15"/>
        <v xml:space="preserve"> </v>
      </c>
      <c r="L976" s="223"/>
      <c r="M976" s="42"/>
    </row>
    <row r="977" spans="1:13" x14ac:dyDescent="0.25">
      <c r="A977" s="36"/>
      <c r="B977" s="37">
        <v>976</v>
      </c>
      <c r="C977" s="22"/>
      <c r="D977" s="23"/>
      <c r="E977" s="191"/>
      <c r="F977" s="166"/>
      <c r="G977" s="25"/>
      <c r="K977" s="133" t="str">
        <f t="shared" si="15"/>
        <v xml:space="preserve"> </v>
      </c>
      <c r="L977" s="223"/>
      <c r="M977" s="42"/>
    </row>
    <row r="978" spans="1:13" x14ac:dyDescent="0.25">
      <c r="A978" s="36"/>
      <c r="B978" s="37">
        <v>977</v>
      </c>
      <c r="C978" s="22"/>
      <c r="D978" s="23"/>
      <c r="E978" s="191"/>
      <c r="F978" s="166"/>
      <c r="G978" s="25"/>
      <c r="K978" s="133" t="str">
        <f t="shared" si="15"/>
        <v xml:space="preserve"> </v>
      </c>
      <c r="L978" s="223"/>
      <c r="M978" s="42"/>
    </row>
    <row r="979" spans="1:13" x14ac:dyDescent="0.25">
      <c r="A979" s="36"/>
      <c r="B979" s="37">
        <v>978</v>
      </c>
      <c r="C979" s="22"/>
      <c r="D979" s="23"/>
      <c r="E979" s="191"/>
      <c r="F979" s="166"/>
      <c r="G979" s="25"/>
      <c r="K979" s="133" t="str">
        <f t="shared" si="15"/>
        <v xml:space="preserve"> </v>
      </c>
      <c r="L979" s="223"/>
      <c r="M979" s="42"/>
    </row>
    <row r="980" spans="1:13" x14ac:dyDescent="0.25">
      <c r="A980" s="36"/>
      <c r="B980" s="37">
        <v>979</v>
      </c>
      <c r="C980" s="22"/>
      <c r="D980" s="23"/>
      <c r="E980" s="191"/>
      <c r="F980" s="166"/>
      <c r="G980" s="25"/>
      <c r="K980" s="133" t="str">
        <f t="shared" si="15"/>
        <v xml:space="preserve"> </v>
      </c>
      <c r="L980" s="223"/>
      <c r="M980" s="42"/>
    </row>
    <row r="981" spans="1:13" x14ac:dyDescent="0.25">
      <c r="A981" s="36"/>
      <c r="B981" s="37">
        <v>980</v>
      </c>
      <c r="C981" s="18"/>
      <c r="D981" s="19"/>
      <c r="E981" s="220"/>
      <c r="F981" s="166"/>
      <c r="G981" s="21"/>
      <c r="K981" s="133" t="str">
        <f t="shared" si="15"/>
        <v xml:space="preserve"> </v>
      </c>
      <c r="L981" s="225"/>
      <c r="M981" s="26"/>
    </row>
    <row r="982" spans="1:13" x14ac:dyDescent="0.25">
      <c r="A982" s="36"/>
      <c r="B982" s="37">
        <v>981</v>
      </c>
      <c r="C982" s="18"/>
      <c r="D982" s="19"/>
      <c r="E982" s="220"/>
      <c r="F982" s="166"/>
      <c r="G982" s="21"/>
      <c r="K982" s="133" t="str">
        <f t="shared" si="15"/>
        <v xml:space="preserve"> </v>
      </c>
      <c r="L982" s="225"/>
      <c r="M982" s="26"/>
    </row>
    <row r="983" spans="1:13" x14ac:dyDescent="0.25">
      <c r="A983" s="36"/>
      <c r="B983" s="37">
        <v>982</v>
      </c>
      <c r="C983" s="22"/>
      <c r="D983" s="23"/>
      <c r="E983" s="191"/>
      <c r="F983" s="166"/>
      <c r="G983" s="25"/>
      <c r="K983" s="133" t="str">
        <f t="shared" si="15"/>
        <v xml:space="preserve"> </v>
      </c>
      <c r="L983" s="224"/>
      <c r="M983" s="27"/>
    </row>
    <row r="984" spans="1:13" x14ac:dyDescent="0.25">
      <c r="A984" s="36"/>
      <c r="B984" s="37">
        <v>983</v>
      </c>
      <c r="C984" s="22"/>
      <c r="D984" s="23"/>
      <c r="E984" s="191"/>
      <c r="F984" s="166"/>
      <c r="G984" s="25"/>
      <c r="K984" s="133" t="str">
        <f t="shared" si="15"/>
        <v xml:space="preserve"> </v>
      </c>
      <c r="L984" s="224"/>
      <c r="M984" s="27"/>
    </row>
    <row r="985" spans="1:13" x14ac:dyDescent="0.25">
      <c r="A985" s="36"/>
      <c r="B985" s="37">
        <v>984</v>
      </c>
      <c r="C985" s="22"/>
      <c r="D985" s="23"/>
      <c r="E985" s="191"/>
      <c r="F985" s="166"/>
      <c r="G985" s="25"/>
      <c r="K985" s="133" t="str">
        <f t="shared" si="15"/>
        <v xml:space="preserve"> </v>
      </c>
      <c r="L985" s="224"/>
      <c r="M985" s="27"/>
    </row>
    <row r="986" spans="1:13" x14ac:dyDescent="0.25">
      <c r="A986" s="36"/>
      <c r="B986" s="37">
        <v>985</v>
      </c>
      <c r="C986" s="22"/>
      <c r="D986" s="23"/>
      <c r="E986" s="191"/>
      <c r="F986" s="166"/>
      <c r="G986" s="25"/>
      <c r="K986" s="133" t="str">
        <f t="shared" si="15"/>
        <v xml:space="preserve"> </v>
      </c>
      <c r="L986" s="224"/>
      <c r="M986" s="27"/>
    </row>
    <row r="987" spans="1:13" x14ac:dyDescent="0.25">
      <c r="A987" s="36"/>
      <c r="B987" s="37">
        <v>986</v>
      </c>
      <c r="C987" s="22"/>
      <c r="D987" s="23"/>
      <c r="E987" s="191"/>
      <c r="F987" s="166"/>
      <c r="G987" s="25"/>
      <c r="K987" s="133" t="str">
        <f t="shared" si="15"/>
        <v xml:space="preserve"> </v>
      </c>
      <c r="L987" s="224"/>
      <c r="M987" s="27"/>
    </row>
    <row r="988" spans="1:13" x14ac:dyDescent="0.25">
      <c r="A988" s="36"/>
      <c r="B988" s="37">
        <v>987</v>
      </c>
      <c r="C988" s="39"/>
      <c r="D988" s="40"/>
      <c r="E988" s="184"/>
      <c r="F988" s="166"/>
      <c r="G988" s="56"/>
      <c r="K988" s="133" t="str">
        <f t="shared" si="15"/>
        <v xml:space="preserve"> </v>
      </c>
      <c r="L988" s="223"/>
      <c r="M988" s="42"/>
    </row>
    <row r="989" spans="1:13" x14ac:dyDescent="0.25">
      <c r="A989" s="36"/>
      <c r="B989" s="37">
        <v>988</v>
      </c>
      <c r="C989" s="39"/>
      <c r="D989" s="40"/>
      <c r="E989" s="184"/>
      <c r="F989" s="166"/>
      <c r="G989" s="56"/>
      <c r="K989" s="133" t="str">
        <f t="shared" si="15"/>
        <v xml:space="preserve"> </v>
      </c>
      <c r="L989" s="223"/>
      <c r="M989" s="42"/>
    </row>
    <row r="990" spans="1:13" x14ac:dyDescent="0.25">
      <c r="A990" s="36"/>
      <c r="B990" s="37">
        <v>989</v>
      </c>
      <c r="C990" s="22"/>
      <c r="D990" s="23"/>
      <c r="E990" s="191"/>
      <c r="F990" s="166"/>
      <c r="G990" s="25"/>
      <c r="K990" s="133" t="str">
        <f t="shared" si="15"/>
        <v xml:space="preserve"> </v>
      </c>
      <c r="L990" s="223"/>
      <c r="M990" s="42"/>
    </row>
    <row r="991" spans="1:13" x14ac:dyDescent="0.25">
      <c r="A991" s="36"/>
      <c r="B991" s="37">
        <v>990</v>
      </c>
      <c r="C991" s="22"/>
      <c r="D991" s="23"/>
      <c r="E991" s="191"/>
      <c r="F991" s="166"/>
      <c r="G991" s="25"/>
      <c r="K991" s="133" t="str">
        <f t="shared" si="15"/>
        <v xml:space="preserve"> </v>
      </c>
      <c r="L991" s="223"/>
      <c r="M991" s="42"/>
    </row>
    <row r="992" spans="1:13" x14ac:dyDescent="0.25">
      <c r="A992" s="36"/>
      <c r="B992" s="37">
        <v>991</v>
      </c>
      <c r="C992" s="22"/>
      <c r="D992" s="23"/>
      <c r="E992" s="191"/>
      <c r="F992" s="166"/>
      <c r="G992" s="25"/>
      <c r="K992" s="133" t="str">
        <f t="shared" si="15"/>
        <v xml:space="preserve"> </v>
      </c>
      <c r="L992" s="223"/>
      <c r="M992" s="42"/>
    </row>
    <row r="993" spans="1:13" x14ac:dyDescent="0.25">
      <c r="A993" s="36"/>
      <c r="B993" s="37">
        <v>992</v>
      </c>
      <c r="C993" s="18"/>
      <c r="D993" s="19"/>
      <c r="E993" s="220"/>
      <c r="F993" s="166"/>
      <c r="G993" s="21"/>
      <c r="K993" s="133" t="str">
        <f t="shared" si="15"/>
        <v xml:space="preserve"> </v>
      </c>
      <c r="L993" s="225"/>
      <c r="M993" s="26"/>
    </row>
    <row r="994" spans="1:13" x14ac:dyDescent="0.25">
      <c r="A994" s="36"/>
      <c r="B994" s="37">
        <v>993</v>
      </c>
      <c r="C994" s="18"/>
      <c r="D994" s="19"/>
      <c r="E994" s="220"/>
      <c r="F994" s="166"/>
      <c r="G994" s="21"/>
      <c r="K994" s="133" t="str">
        <f t="shared" si="15"/>
        <v xml:space="preserve"> </v>
      </c>
      <c r="L994" s="225"/>
      <c r="M994" s="26"/>
    </row>
    <row r="995" spans="1:13" x14ac:dyDescent="0.25">
      <c r="A995" s="36"/>
      <c r="B995" s="37">
        <v>994</v>
      </c>
      <c r="C995" s="22"/>
      <c r="D995" s="23"/>
      <c r="E995" s="191"/>
      <c r="F995" s="166"/>
      <c r="G995" s="25"/>
      <c r="K995" s="133" t="str">
        <f t="shared" si="15"/>
        <v xml:space="preserve"> </v>
      </c>
      <c r="L995" s="224"/>
      <c r="M995" s="27"/>
    </row>
    <row r="996" spans="1:13" x14ac:dyDescent="0.25">
      <c r="A996" s="36"/>
      <c r="B996" s="37">
        <v>995</v>
      </c>
      <c r="C996" s="22"/>
      <c r="D996" s="23"/>
      <c r="E996" s="191"/>
      <c r="F996" s="166"/>
      <c r="G996" s="25"/>
      <c r="K996" s="133" t="str">
        <f t="shared" si="15"/>
        <v xml:space="preserve"> </v>
      </c>
      <c r="L996" s="224"/>
      <c r="M996" s="27"/>
    </row>
    <row r="997" spans="1:13" x14ac:dyDescent="0.25">
      <c r="A997" s="36"/>
      <c r="B997" s="37">
        <v>996</v>
      </c>
      <c r="C997" s="22"/>
      <c r="D997" s="23"/>
      <c r="E997" s="191"/>
      <c r="F997" s="166"/>
      <c r="G997" s="25"/>
      <c r="K997" s="133" t="str">
        <f t="shared" si="15"/>
        <v xml:space="preserve"> </v>
      </c>
      <c r="L997" s="224"/>
      <c r="M997" s="27"/>
    </row>
    <row r="998" spans="1:13" x14ac:dyDescent="0.25">
      <c r="A998" s="36"/>
      <c r="B998" s="37">
        <v>997</v>
      </c>
      <c r="C998" s="22"/>
      <c r="D998" s="23"/>
      <c r="E998" s="191"/>
      <c r="F998" s="166"/>
      <c r="G998" s="25"/>
      <c r="K998" s="133" t="str">
        <f t="shared" si="15"/>
        <v xml:space="preserve"> </v>
      </c>
      <c r="L998" s="224"/>
      <c r="M998" s="27"/>
    </row>
    <row r="999" spans="1:13" x14ac:dyDescent="0.25">
      <c r="A999" s="36"/>
      <c r="B999" s="37">
        <v>998</v>
      </c>
      <c r="C999" s="22"/>
      <c r="D999" s="23"/>
      <c r="E999" s="191"/>
      <c r="F999" s="166"/>
      <c r="G999" s="25"/>
      <c r="K999" s="133" t="str">
        <f t="shared" si="15"/>
        <v xml:space="preserve"> </v>
      </c>
      <c r="L999" s="224"/>
      <c r="M999" s="27"/>
    </row>
    <row r="1000" spans="1:13" x14ac:dyDescent="0.25">
      <c r="A1000" s="36"/>
      <c r="B1000" s="37">
        <v>999</v>
      </c>
      <c r="C1000" s="39"/>
      <c r="D1000" s="40"/>
      <c r="E1000" s="184"/>
      <c r="F1000" s="166"/>
      <c r="G1000" s="56"/>
      <c r="K1000" s="133" t="str">
        <f t="shared" si="15"/>
        <v xml:space="preserve"> </v>
      </c>
      <c r="L1000" s="223"/>
      <c r="M1000" s="42"/>
    </row>
    <row r="1001" spans="1:13" x14ac:dyDescent="0.25">
      <c r="A1001" s="36"/>
      <c r="B1001" s="37">
        <v>1000</v>
      </c>
      <c r="C1001" s="39"/>
      <c r="D1001" s="40"/>
      <c r="E1001" s="184"/>
      <c r="F1001" s="166"/>
      <c r="G1001" s="56"/>
      <c r="K1001" s="133" t="str">
        <f t="shared" si="15"/>
        <v xml:space="preserve"> </v>
      </c>
      <c r="L1001" s="223"/>
      <c r="M1001" s="42"/>
    </row>
    <row r="1002" spans="1:13" x14ac:dyDescent="0.25">
      <c r="A1002" s="36"/>
      <c r="B1002" s="37">
        <v>1001</v>
      </c>
      <c r="C1002" s="18"/>
      <c r="D1002" s="19"/>
      <c r="E1002" s="220"/>
      <c r="F1002" s="166"/>
      <c r="G1002" s="21"/>
      <c r="K1002" s="133" t="str">
        <f t="shared" si="15"/>
        <v xml:space="preserve"> </v>
      </c>
      <c r="L1002" s="225"/>
      <c r="M1002" s="26"/>
    </row>
    <row r="1003" spans="1:13" x14ac:dyDescent="0.25">
      <c r="A1003" s="36"/>
      <c r="B1003" s="37">
        <v>1002</v>
      </c>
      <c r="C1003" s="18"/>
      <c r="D1003" s="19"/>
      <c r="E1003" s="220"/>
      <c r="F1003" s="166"/>
      <c r="G1003" s="21"/>
      <c r="K1003" s="133" t="str">
        <f t="shared" si="15"/>
        <v xml:space="preserve"> </v>
      </c>
      <c r="L1003" s="225"/>
      <c r="M1003" s="26"/>
    </row>
    <row r="1004" spans="1:13" x14ac:dyDescent="0.25">
      <c r="A1004" s="36"/>
      <c r="B1004" s="37">
        <v>1003</v>
      </c>
      <c r="C1004" s="22"/>
      <c r="D1004" s="23"/>
      <c r="E1004" s="191"/>
      <c r="F1004" s="166"/>
      <c r="G1004" s="25"/>
      <c r="K1004" s="133" t="str">
        <f t="shared" si="15"/>
        <v xml:space="preserve"> </v>
      </c>
      <c r="L1004" s="224"/>
      <c r="M1004" s="27"/>
    </row>
    <row r="1005" spans="1:13" x14ac:dyDescent="0.25">
      <c r="A1005" s="36"/>
      <c r="B1005" s="37">
        <v>1004</v>
      </c>
      <c r="C1005" s="22"/>
      <c r="D1005" s="23"/>
      <c r="E1005" s="191"/>
      <c r="F1005" s="166"/>
      <c r="G1005" s="25"/>
      <c r="K1005" s="133" t="str">
        <f t="shared" si="15"/>
        <v xml:space="preserve"> </v>
      </c>
      <c r="L1005" s="224"/>
      <c r="M1005" s="27"/>
    </row>
    <row r="1006" spans="1:13" x14ac:dyDescent="0.25">
      <c r="A1006" s="36"/>
      <c r="B1006" s="37">
        <v>1005</v>
      </c>
      <c r="C1006" s="22"/>
      <c r="D1006" s="23"/>
      <c r="E1006" s="191"/>
      <c r="F1006" s="166"/>
      <c r="G1006" s="25"/>
      <c r="K1006" s="133" t="str">
        <f t="shared" si="15"/>
        <v xml:space="preserve"> </v>
      </c>
      <c r="L1006" s="224"/>
      <c r="M1006" s="27"/>
    </row>
    <row r="1007" spans="1:13" x14ac:dyDescent="0.25">
      <c r="A1007" s="36"/>
      <c r="B1007" s="37">
        <v>1006</v>
      </c>
      <c r="C1007" s="22"/>
      <c r="D1007" s="23"/>
      <c r="E1007" s="191"/>
      <c r="F1007" s="166"/>
      <c r="G1007" s="25"/>
      <c r="K1007" s="133" t="str">
        <f t="shared" si="15"/>
        <v xml:space="preserve"> </v>
      </c>
      <c r="L1007" s="224"/>
      <c r="M1007" s="27"/>
    </row>
    <row r="1008" spans="1:13" x14ac:dyDescent="0.25">
      <c r="A1008" s="36"/>
      <c r="B1008" s="37">
        <v>1007</v>
      </c>
      <c r="C1008" s="22"/>
      <c r="D1008" s="23"/>
      <c r="E1008" s="191"/>
      <c r="F1008" s="166"/>
      <c r="G1008" s="25"/>
      <c r="K1008" s="133" t="str">
        <f t="shared" si="15"/>
        <v xml:space="preserve"> </v>
      </c>
      <c r="L1008" s="224"/>
      <c r="M1008" s="27"/>
    </row>
    <row r="1009" spans="1:13" x14ac:dyDescent="0.25">
      <c r="A1009" s="36"/>
      <c r="B1009" s="37">
        <v>1008</v>
      </c>
      <c r="C1009" s="39"/>
      <c r="D1009" s="40"/>
      <c r="E1009" s="184"/>
      <c r="F1009" s="166"/>
      <c r="G1009" s="56"/>
      <c r="K1009" s="133" t="str">
        <f t="shared" si="15"/>
        <v xml:space="preserve"> </v>
      </c>
      <c r="L1009" s="223"/>
      <c r="M1009" s="42"/>
    </row>
    <row r="1010" spans="1:13" x14ac:dyDescent="0.25">
      <c r="A1010" s="36"/>
      <c r="B1010" s="37">
        <v>1009</v>
      </c>
      <c r="C1010" s="22"/>
      <c r="D1010" s="23"/>
      <c r="E1010" s="191"/>
      <c r="F1010" s="64"/>
      <c r="G1010" s="25"/>
      <c r="K1010" s="133" t="str">
        <f t="shared" si="15"/>
        <v xml:space="preserve"> </v>
      </c>
      <c r="L1010" s="223"/>
      <c r="M1010" s="42"/>
    </row>
    <row r="1011" spans="1:13" x14ac:dyDescent="0.25">
      <c r="A1011" s="36"/>
      <c r="B1011" s="37">
        <v>1010</v>
      </c>
      <c r="C1011" s="22"/>
      <c r="D1011" s="23"/>
      <c r="E1011" s="191"/>
      <c r="F1011" s="64"/>
      <c r="G1011" s="25"/>
      <c r="K1011" s="133" t="str">
        <f t="shared" si="15"/>
        <v xml:space="preserve"> </v>
      </c>
      <c r="L1011" s="223"/>
      <c r="M1011" s="42"/>
    </row>
    <row r="1012" spans="1:13" x14ac:dyDescent="0.25">
      <c r="A1012" s="36"/>
      <c r="B1012" s="37">
        <v>1011</v>
      </c>
      <c r="C1012" s="22"/>
      <c r="D1012" s="23"/>
      <c r="E1012" s="191"/>
      <c r="F1012" s="64"/>
      <c r="G1012" s="25"/>
      <c r="K1012" s="133" t="str">
        <f t="shared" si="15"/>
        <v xml:space="preserve"> </v>
      </c>
      <c r="L1012" s="223"/>
      <c r="M1012" s="42"/>
    </row>
    <row r="1013" spans="1:13" x14ac:dyDescent="0.25">
      <c r="A1013" s="36"/>
      <c r="B1013" s="37">
        <v>1012</v>
      </c>
      <c r="C1013" s="22"/>
      <c r="D1013" s="23"/>
      <c r="E1013" s="191"/>
      <c r="F1013" s="64"/>
      <c r="G1013" s="25"/>
      <c r="K1013" s="133" t="str">
        <f t="shared" si="15"/>
        <v xml:space="preserve"> </v>
      </c>
      <c r="L1013" s="223"/>
      <c r="M1013" s="42"/>
    </row>
    <row r="1014" spans="1:13" x14ac:dyDescent="0.25">
      <c r="A1014" s="36"/>
      <c r="B1014" s="37">
        <v>1013</v>
      </c>
      <c r="C1014" s="22"/>
      <c r="D1014" s="23"/>
      <c r="E1014" s="191"/>
      <c r="F1014" s="64"/>
      <c r="G1014" s="25"/>
      <c r="K1014" s="133" t="str">
        <f t="shared" si="15"/>
        <v xml:space="preserve"> </v>
      </c>
      <c r="L1014" s="223"/>
      <c r="M1014" s="42"/>
    </row>
    <row r="1015" spans="1:13" x14ac:dyDescent="0.25">
      <c r="A1015" s="36"/>
      <c r="B1015" s="37">
        <v>1014</v>
      </c>
      <c r="C1015" s="22"/>
      <c r="D1015" s="23"/>
      <c r="E1015" s="191"/>
      <c r="F1015" s="64"/>
      <c r="G1015" s="25"/>
      <c r="K1015" s="133" t="str">
        <f t="shared" si="15"/>
        <v xml:space="preserve"> </v>
      </c>
      <c r="L1015" s="224"/>
      <c r="M1015" s="27"/>
    </row>
    <row r="1016" spans="1:13" x14ac:dyDescent="0.25">
      <c r="A1016" s="36"/>
      <c r="B1016" s="37">
        <v>1015</v>
      </c>
      <c r="C1016" s="22"/>
      <c r="D1016" s="23"/>
      <c r="E1016" s="191"/>
      <c r="F1016" s="64"/>
      <c r="G1016" s="25"/>
      <c r="K1016" s="133" t="str">
        <f t="shared" si="15"/>
        <v xml:space="preserve"> </v>
      </c>
      <c r="L1016" s="223"/>
      <c r="M1016" s="42"/>
    </row>
    <row r="1017" spans="1:13" x14ac:dyDescent="0.25">
      <c r="A1017" s="36"/>
      <c r="B1017" s="37">
        <v>1016</v>
      </c>
      <c r="C1017" s="22"/>
      <c r="D1017" s="23"/>
      <c r="E1017" s="191"/>
      <c r="F1017" s="64"/>
      <c r="G1017" s="25"/>
      <c r="K1017" s="133" t="str">
        <f t="shared" si="15"/>
        <v xml:space="preserve"> </v>
      </c>
      <c r="L1017" s="223"/>
      <c r="M1017" s="42"/>
    </row>
    <row r="1018" spans="1:13" x14ac:dyDescent="0.25">
      <c r="A1018" s="36"/>
      <c r="B1018" s="37">
        <v>1017</v>
      </c>
      <c r="C1018" s="22"/>
      <c r="D1018" s="23"/>
      <c r="E1018" s="191"/>
      <c r="F1018" s="64"/>
      <c r="G1018" s="25"/>
      <c r="K1018" s="133" t="str">
        <f t="shared" si="15"/>
        <v xml:space="preserve"> </v>
      </c>
      <c r="L1018" s="223"/>
      <c r="M1018" s="42"/>
    </row>
    <row r="1019" spans="1:13" x14ac:dyDescent="0.25">
      <c r="A1019" s="36"/>
      <c r="B1019" s="37">
        <v>1018</v>
      </c>
      <c r="C1019" s="22"/>
      <c r="D1019" s="23"/>
      <c r="E1019" s="191"/>
      <c r="F1019" s="64"/>
      <c r="G1019" s="25"/>
      <c r="K1019" s="133" t="str">
        <f t="shared" si="15"/>
        <v xml:space="preserve"> </v>
      </c>
      <c r="L1019" s="223"/>
      <c r="M1019" s="42"/>
    </row>
    <row r="1020" spans="1:13" x14ac:dyDescent="0.25">
      <c r="A1020" s="36"/>
      <c r="B1020" s="37">
        <v>1019</v>
      </c>
      <c r="C1020" s="22"/>
      <c r="D1020" s="23"/>
      <c r="E1020" s="191"/>
      <c r="F1020" s="64"/>
      <c r="G1020" s="25"/>
      <c r="K1020" s="133" t="str">
        <f t="shared" si="15"/>
        <v xml:space="preserve"> </v>
      </c>
      <c r="L1020" s="224"/>
      <c r="M1020" s="27"/>
    </row>
    <row r="1021" spans="1:13" x14ac:dyDescent="0.25">
      <c r="A1021" s="36"/>
      <c r="B1021" s="37">
        <v>1020</v>
      </c>
      <c r="C1021" s="22"/>
      <c r="D1021" s="23"/>
      <c r="E1021" s="191"/>
      <c r="F1021" s="64"/>
      <c r="G1021" s="25"/>
      <c r="K1021" s="133" t="str">
        <f t="shared" si="15"/>
        <v xml:space="preserve"> </v>
      </c>
      <c r="L1021" s="223"/>
      <c r="M1021" s="42"/>
    </row>
    <row r="1022" spans="1:13" x14ac:dyDescent="0.25">
      <c r="A1022" s="36"/>
      <c r="B1022" s="37">
        <v>1021</v>
      </c>
      <c r="C1022" s="22"/>
      <c r="D1022" s="23"/>
      <c r="E1022" s="191"/>
      <c r="F1022" s="64"/>
      <c r="G1022" s="25"/>
      <c r="K1022" s="133" t="str">
        <f t="shared" si="15"/>
        <v xml:space="preserve"> </v>
      </c>
      <c r="L1022" s="223"/>
      <c r="M1022" s="42"/>
    </row>
    <row r="1023" spans="1:13" x14ac:dyDescent="0.25">
      <c r="A1023" s="36"/>
      <c r="B1023" s="37">
        <v>1022</v>
      </c>
      <c r="C1023" s="22"/>
      <c r="D1023" s="23"/>
      <c r="E1023" s="191"/>
      <c r="F1023" s="64"/>
      <c r="G1023" s="25"/>
      <c r="K1023" s="133" t="str">
        <f t="shared" si="15"/>
        <v xml:space="preserve"> </v>
      </c>
      <c r="L1023" s="223"/>
      <c r="M1023" s="42"/>
    </row>
    <row r="1024" spans="1:13" x14ac:dyDescent="0.25">
      <c r="A1024" s="36"/>
      <c r="B1024" s="37">
        <v>1023</v>
      </c>
      <c r="C1024" s="22"/>
      <c r="D1024" s="23"/>
      <c r="E1024" s="191"/>
      <c r="F1024" s="64"/>
      <c r="G1024" s="25"/>
      <c r="K1024" s="133" t="str">
        <f t="shared" si="15"/>
        <v xml:space="preserve"> </v>
      </c>
      <c r="L1024" s="223"/>
      <c r="M1024" s="42"/>
    </row>
    <row r="1025" spans="1:13" x14ac:dyDescent="0.25">
      <c r="A1025" s="36"/>
      <c r="B1025" s="37">
        <v>1024</v>
      </c>
      <c r="C1025" s="22"/>
      <c r="D1025" s="23"/>
      <c r="E1025" s="191"/>
      <c r="F1025" s="166"/>
      <c r="G1025" s="25"/>
      <c r="K1025" s="133" t="str">
        <f t="shared" si="15"/>
        <v xml:space="preserve"> </v>
      </c>
      <c r="L1025" s="223"/>
      <c r="M1025" s="42"/>
    </row>
    <row r="1026" spans="1:13" x14ac:dyDescent="0.25">
      <c r="A1026" s="36"/>
      <c r="B1026" s="37">
        <v>1025</v>
      </c>
      <c r="C1026" s="22"/>
      <c r="D1026" s="23"/>
      <c r="E1026" s="191"/>
      <c r="F1026" s="166"/>
      <c r="G1026" s="25"/>
      <c r="K1026" s="133" t="str">
        <f t="shared" si="15"/>
        <v xml:space="preserve"> </v>
      </c>
      <c r="L1026" s="224"/>
      <c r="M1026" s="27"/>
    </row>
    <row r="1027" spans="1:13" x14ac:dyDescent="0.25">
      <c r="A1027" s="36"/>
      <c r="B1027" s="37">
        <v>1026</v>
      </c>
      <c r="C1027" s="22"/>
      <c r="D1027" s="23"/>
      <c r="E1027" s="191"/>
      <c r="F1027" s="166"/>
      <c r="G1027" s="25"/>
      <c r="K1027" s="133" t="str">
        <f t="shared" ref="K1027:K1057" si="16">PROPER(CONCATENATE(C1027," ",D1027))</f>
        <v xml:space="preserve"> </v>
      </c>
      <c r="L1027" s="224"/>
      <c r="M1027" s="27"/>
    </row>
    <row r="1028" spans="1:13" x14ac:dyDescent="0.25">
      <c r="A1028" s="36"/>
      <c r="B1028" s="37">
        <v>1027</v>
      </c>
      <c r="C1028" s="22"/>
      <c r="D1028" s="23"/>
      <c r="E1028" s="191"/>
      <c r="F1028" s="166"/>
      <c r="G1028" s="25"/>
      <c r="K1028" s="133" t="str">
        <f t="shared" si="16"/>
        <v xml:space="preserve"> </v>
      </c>
      <c r="L1028" s="223"/>
      <c r="M1028" s="42"/>
    </row>
    <row r="1029" spans="1:13" x14ac:dyDescent="0.25">
      <c r="A1029" s="36"/>
      <c r="B1029" s="37">
        <v>1028</v>
      </c>
      <c r="C1029" s="22"/>
      <c r="D1029" s="23"/>
      <c r="E1029" s="191"/>
      <c r="F1029" s="166"/>
      <c r="G1029" s="25"/>
      <c r="K1029" s="133" t="str">
        <f t="shared" si="16"/>
        <v xml:space="preserve"> </v>
      </c>
      <c r="L1029" s="224"/>
      <c r="M1029" s="27"/>
    </row>
    <row r="1030" spans="1:13" x14ac:dyDescent="0.25">
      <c r="A1030" s="36"/>
      <c r="B1030" s="37">
        <v>1029</v>
      </c>
      <c r="C1030" s="22"/>
      <c r="D1030" s="23"/>
      <c r="E1030" s="191"/>
      <c r="F1030" s="166"/>
      <c r="G1030" s="25"/>
      <c r="K1030" s="133" t="str">
        <f t="shared" si="16"/>
        <v xml:space="preserve"> </v>
      </c>
      <c r="L1030" s="223"/>
      <c r="M1030" s="42"/>
    </row>
    <row r="1031" spans="1:13" x14ac:dyDescent="0.25">
      <c r="A1031" s="36"/>
      <c r="B1031" s="37">
        <v>1030</v>
      </c>
      <c r="C1031" s="22"/>
      <c r="D1031" s="23"/>
      <c r="E1031" s="191"/>
      <c r="F1031" s="166"/>
      <c r="G1031" s="25"/>
      <c r="K1031" s="133" t="str">
        <f t="shared" si="16"/>
        <v xml:space="preserve"> </v>
      </c>
      <c r="L1031" s="223"/>
      <c r="M1031" s="42"/>
    </row>
    <row r="1032" spans="1:13" x14ac:dyDescent="0.25">
      <c r="A1032" s="36"/>
      <c r="B1032" s="37">
        <v>1031</v>
      </c>
      <c r="C1032" s="22"/>
      <c r="D1032" s="23"/>
      <c r="E1032" s="191"/>
      <c r="F1032" s="166"/>
      <c r="G1032" s="25"/>
      <c r="K1032" s="133" t="str">
        <f t="shared" si="16"/>
        <v xml:space="preserve"> </v>
      </c>
      <c r="L1032" s="223"/>
      <c r="M1032" s="42"/>
    </row>
    <row r="1033" spans="1:13" x14ac:dyDescent="0.25">
      <c r="A1033" s="36"/>
      <c r="B1033" s="37">
        <v>1032</v>
      </c>
      <c r="C1033" s="22"/>
      <c r="D1033" s="23"/>
      <c r="E1033" s="191"/>
      <c r="F1033" s="166"/>
      <c r="G1033" s="25"/>
      <c r="K1033" s="133" t="str">
        <f t="shared" si="16"/>
        <v xml:space="preserve"> </v>
      </c>
      <c r="L1033" s="223"/>
      <c r="M1033" s="42"/>
    </row>
    <row r="1034" spans="1:13" x14ac:dyDescent="0.25">
      <c r="A1034" s="36"/>
      <c r="B1034" s="37">
        <v>1033</v>
      </c>
      <c r="C1034" s="22"/>
      <c r="D1034" s="23"/>
      <c r="E1034" s="191"/>
      <c r="F1034" s="166"/>
      <c r="G1034" s="25"/>
      <c r="K1034" s="133" t="str">
        <f t="shared" si="16"/>
        <v xml:space="preserve"> </v>
      </c>
      <c r="L1034" s="223"/>
      <c r="M1034" s="42"/>
    </row>
    <row r="1035" spans="1:13" x14ac:dyDescent="0.25">
      <c r="A1035" s="36"/>
      <c r="B1035" s="37">
        <v>1034</v>
      </c>
      <c r="C1035" s="18"/>
      <c r="D1035" s="19"/>
      <c r="E1035" s="220"/>
      <c r="F1035" s="166"/>
      <c r="G1035" s="21"/>
      <c r="K1035" s="133" t="str">
        <f t="shared" si="16"/>
        <v xml:space="preserve"> </v>
      </c>
      <c r="L1035" s="225"/>
      <c r="M1035" s="26"/>
    </row>
    <row r="1036" spans="1:13" x14ac:dyDescent="0.25">
      <c r="A1036" s="36"/>
      <c r="B1036" s="37">
        <v>1035</v>
      </c>
      <c r="C1036" s="18"/>
      <c r="D1036" s="19"/>
      <c r="E1036" s="220"/>
      <c r="F1036" s="166"/>
      <c r="G1036" s="21"/>
      <c r="K1036" s="133" t="str">
        <f t="shared" si="16"/>
        <v xml:space="preserve"> </v>
      </c>
      <c r="L1036" s="225"/>
      <c r="M1036" s="26"/>
    </row>
    <row r="1037" spans="1:13" x14ac:dyDescent="0.25">
      <c r="A1037" s="36"/>
      <c r="B1037" s="37">
        <v>1036</v>
      </c>
      <c r="C1037" s="22"/>
      <c r="D1037" s="23"/>
      <c r="E1037" s="191"/>
      <c r="F1037" s="166"/>
      <c r="G1037" s="25"/>
      <c r="K1037" s="133" t="str">
        <f t="shared" si="16"/>
        <v xml:space="preserve"> </v>
      </c>
      <c r="L1037" s="224"/>
      <c r="M1037" s="27"/>
    </row>
    <row r="1038" spans="1:13" x14ac:dyDescent="0.25">
      <c r="A1038" s="36"/>
      <c r="B1038" s="37">
        <v>1037</v>
      </c>
      <c r="C1038" s="22"/>
      <c r="D1038" s="23"/>
      <c r="E1038" s="191"/>
      <c r="F1038" s="166"/>
      <c r="G1038" s="25"/>
      <c r="K1038" s="133" t="str">
        <f t="shared" si="16"/>
        <v xml:space="preserve"> </v>
      </c>
      <c r="L1038" s="224"/>
      <c r="M1038" s="27"/>
    </row>
    <row r="1039" spans="1:13" x14ac:dyDescent="0.25">
      <c r="A1039" s="36"/>
      <c r="B1039" s="37">
        <v>1038</v>
      </c>
      <c r="C1039" s="22"/>
      <c r="D1039" s="23"/>
      <c r="E1039" s="191"/>
      <c r="F1039" s="166"/>
      <c r="G1039" s="25"/>
      <c r="K1039" s="133" t="str">
        <f t="shared" si="16"/>
        <v xml:space="preserve"> </v>
      </c>
      <c r="L1039" s="224"/>
      <c r="M1039" s="27"/>
    </row>
    <row r="1040" spans="1:13" x14ac:dyDescent="0.25">
      <c r="A1040" s="36"/>
      <c r="B1040" s="37">
        <v>1039</v>
      </c>
      <c r="C1040" s="22"/>
      <c r="D1040" s="23"/>
      <c r="E1040" s="191"/>
      <c r="F1040" s="166"/>
      <c r="G1040" s="25"/>
      <c r="K1040" s="133" t="str">
        <f t="shared" si="16"/>
        <v xml:space="preserve"> </v>
      </c>
      <c r="L1040" s="224"/>
      <c r="M1040" s="27"/>
    </row>
    <row r="1041" spans="1:13" x14ac:dyDescent="0.25">
      <c r="A1041" s="36"/>
      <c r="B1041" s="37">
        <v>1040</v>
      </c>
      <c r="C1041" s="22"/>
      <c r="D1041" s="23"/>
      <c r="E1041" s="191"/>
      <c r="F1041" s="166"/>
      <c r="G1041" s="25"/>
      <c r="K1041" s="133" t="str">
        <f t="shared" si="16"/>
        <v xml:space="preserve"> </v>
      </c>
      <c r="L1041" s="224"/>
      <c r="M1041" s="27"/>
    </row>
    <row r="1042" spans="1:13" x14ac:dyDescent="0.25">
      <c r="A1042" s="36"/>
      <c r="B1042" s="37">
        <v>1041</v>
      </c>
      <c r="C1042" s="39"/>
      <c r="D1042" s="40"/>
      <c r="E1042" s="184"/>
      <c r="F1042" s="166"/>
      <c r="G1042" s="56"/>
      <c r="K1042" s="133" t="str">
        <f t="shared" si="16"/>
        <v xml:space="preserve"> </v>
      </c>
      <c r="L1042" s="223"/>
      <c r="M1042" s="42"/>
    </row>
    <row r="1043" spans="1:13" x14ac:dyDescent="0.25">
      <c r="K1043" s="133" t="str">
        <f t="shared" si="16"/>
        <v xml:space="preserve"> </v>
      </c>
    </row>
    <row r="1044" spans="1:13" x14ac:dyDescent="0.25">
      <c r="K1044" s="133" t="str">
        <f t="shared" si="16"/>
        <v xml:space="preserve"> </v>
      </c>
    </row>
    <row r="1045" spans="1:13" x14ac:dyDescent="0.25">
      <c r="K1045" s="133" t="str">
        <f t="shared" si="16"/>
        <v xml:space="preserve"> </v>
      </c>
    </row>
    <row r="1046" spans="1:13" x14ac:dyDescent="0.25">
      <c r="K1046" s="133" t="str">
        <f t="shared" si="16"/>
        <v xml:space="preserve"> </v>
      </c>
    </row>
    <row r="1047" spans="1:13" x14ac:dyDescent="0.25">
      <c r="K1047" s="133" t="str">
        <f t="shared" si="16"/>
        <v xml:space="preserve"> </v>
      </c>
    </row>
    <row r="1048" spans="1:13" x14ac:dyDescent="0.25">
      <c r="K1048" s="133" t="str">
        <f t="shared" si="16"/>
        <v xml:space="preserve"> </v>
      </c>
    </row>
    <row r="1049" spans="1:13" x14ac:dyDescent="0.25">
      <c r="K1049" s="133" t="str">
        <f t="shared" si="16"/>
        <v xml:space="preserve"> </v>
      </c>
    </row>
    <row r="1050" spans="1:13" x14ac:dyDescent="0.25">
      <c r="K1050" s="133" t="str">
        <f t="shared" si="16"/>
        <v xml:space="preserve"> </v>
      </c>
    </row>
    <row r="1051" spans="1:13" x14ac:dyDescent="0.25">
      <c r="K1051" s="133" t="str">
        <f t="shared" si="16"/>
        <v xml:space="preserve"> </v>
      </c>
    </row>
    <row r="1052" spans="1:13" x14ac:dyDescent="0.25">
      <c r="K1052" s="133" t="str">
        <f t="shared" si="16"/>
        <v xml:space="preserve"> </v>
      </c>
    </row>
    <row r="1053" spans="1:13" x14ac:dyDescent="0.25">
      <c r="K1053" s="133" t="str">
        <f t="shared" si="16"/>
        <v xml:space="preserve"> </v>
      </c>
    </row>
    <row r="1054" spans="1:13" x14ac:dyDescent="0.25">
      <c r="K1054" s="133" t="str">
        <f t="shared" si="16"/>
        <v xml:space="preserve"> </v>
      </c>
    </row>
    <row r="1055" spans="1:13" x14ac:dyDescent="0.25">
      <c r="K1055" s="133" t="str">
        <f t="shared" si="16"/>
        <v xml:space="preserve"> </v>
      </c>
    </row>
    <row r="1056" spans="1:13" x14ac:dyDescent="0.25">
      <c r="K1056" s="133" t="str">
        <f t="shared" si="16"/>
        <v xml:space="preserve"> </v>
      </c>
    </row>
    <row r="1057" spans="11:11" x14ac:dyDescent="0.25">
      <c r="K1057" s="133" t="str">
        <f t="shared" si="16"/>
        <v xml:space="preserve"> </v>
      </c>
    </row>
  </sheetData>
  <sheetProtection selectLockedCells="1" selectUnlockedCells="1"/>
  <autoFilter ref="A1:K596" xr:uid="{00000000-0009-0000-0000-000001000000}"/>
  <dataConsolidate/>
  <phoneticPr fontId="3" type="noConversion"/>
  <dataValidations count="1">
    <dataValidation type="list" allowBlank="1" showInputMessage="1" showErrorMessage="1" sqref="G401:G433 E2:E314 E317:E596" xr:uid="{00000000-0002-0000-0100-000000000000}">
      <formula1>age_cats</formula1>
    </dataValidation>
  </dataValidations>
  <printOptions gridLines="1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21"/>
  <sheetViews>
    <sheetView tabSelected="1" zoomScale="85" zoomScaleNormal="85" workbookViewId="0">
      <pane ySplit="1" topLeftCell="A2" activePane="bottomLeft" state="frozen"/>
      <selection activeCell="AA9" sqref="AA9"/>
      <selection pane="bottomLeft" activeCell="X2" sqref="X2"/>
    </sheetView>
  </sheetViews>
  <sheetFormatPr defaultRowHeight="12.75" x14ac:dyDescent="0.2"/>
  <cols>
    <col min="1" max="1" width="5.140625" style="7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8" width="6.7109375" style="3" customWidth="1"/>
    <col min="9" max="9" width="5.5703125" style="3" customWidth="1"/>
    <col min="10" max="10" width="3.7109375" style="3" customWidth="1"/>
    <col min="11" max="11" width="3" style="3" customWidth="1"/>
    <col min="12" max="12" width="3.140625" style="3" customWidth="1"/>
    <col min="13" max="13" width="5.85546875" style="7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0" width="2.28515625" style="3" customWidth="1"/>
    <col min="21" max="22" width="3.28515625" style="3" customWidth="1"/>
    <col min="23" max="23" width="5.5703125" style="3" customWidth="1"/>
    <col min="24" max="24" width="5.7109375" style="3" customWidth="1"/>
    <col min="25" max="25" width="5" style="3" customWidth="1"/>
    <col min="26" max="26" width="20.42578125" style="3" customWidth="1"/>
    <col min="27" max="27" width="12" style="3" customWidth="1"/>
    <col min="28" max="29" width="15.5703125" style="3" customWidth="1"/>
    <col min="30" max="16384" width="9.140625" style="3"/>
  </cols>
  <sheetData>
    <row r="1" spans="1:27" s="10" customFormat="1" ht="17.100000000000001" customHeight="1" thickBot="1" x14ac:dyDescent="0.25">
      <c r="A1" s="11" t="s">
        <v>8</v>
      </c>
      <c r="B1" s="12" t="s">
        <v>4</v>
      </c>
      <c r="C1" s="12" t="s">
        <v>2</v>
      </c>
      <c r="D1" s="12" t="s">
        <v>3</v>
      </c>
      <c r="E1" s="12" t="s">
        <v>6</v>
      </c>
      <c r="F1" s="12" t="s">
        <v>18</v>
      </c>
      <c r="G1" s="12" t="s">
        <v>31</v>
      </c>
      <c r="H1" s="13"/>
      <c r="I1" s="13"/>
      <c r="J1" s="13"/>
      <c r="K1" s="14"/>
      <c r="L1" s="14"/>
      <c r="M1" s="15" t="s">
        <v>8</v>
      </c>
      <c r="N1" s="15" t="s">
        <v>4</v>
      </c>
      <c r="O1" s="15" t="s">
        <v>9</v>
      </c>
      <c r="P1" s="12" t="s">
        <v>3</v>
      </c>
      <c r="Q1" s="12" t="s">
        <v>6</v>
      </c>
      <c r="R1" s="16" t="s">
        <v>18</v>
      </c>
      <c r="S1" s="17" t="s">
        <v>31</v>
      </c>
      <c r="T1" s="13"/>
      <c r="U1" s="13"/>
      <c r="V1" s="13"/>
      <c r="W1" s="14"/>
      <c r="X1" s="14"/>
    </row>
    <row r="2" spans="1:27" x14ac:dyDescent="0.2">
      <c r="A2" s="235" t="s">
        <v>32</v>
      </c>
      <c r="B2" s="236"/>
      <c r="C2" s="236"/>
      <c r="D2" s="236"/>
      <c r="E2" s="236"/>
      <c r="F2" s="236"/>
      <c r="G2" s="237"/>
      <c r="H2" s="2"/>
      <c r="I2" s="2"/>
      <c r="J2" s="2"/>
      <c r="M2" s="241" t="s">
        <v>101</v>
      </c>
      <c r="N2" s="242"/>
      <c r="O2" s="242"/>
      <c r="P2" s="242"/>
      <c r="Q2" s="242"/>
      <c r="R2" s="242"/>
      <c r="S2" s="243"/>
      <c r="T2" s="2"/>
      <c r="U2" s="2"/>
      <c r="V2" s="2"/>
      <c r="Z2" s="33" t="s">
        <v>59</v>
      </c>
      <c r="AA2" s="33"/>
    </row>
    <row r="3" spans="1:27" x14ac:dyDescent="0.2">
      <c r="A3" s="4">
        <v>1</v>
      </c>
      <c r="B3" s="5">
        <v>53</v>
      </c>
      <c r="C3" s="6">
        <v>70.599999999999994</v>
      </c>
      <c r="D3" s="5" t="str">
        <f>IF(B3="","",LOOKUP(B3,Entries!B$2:B$995,Entries!K$2:K$995))</f>
        <v>Megan Mcgrath</v>
      </c>
      <c r="E3" s="5" t="str">
        <f>IF(B3="","",LOOKUP(B3,Entries!B$2:B$995,Entries!E$2:E$995))</f>
        <v>F17</v>
      </c>
      <c r="F3" s="5" t="str">
        <f>IF(B3="","",LOOKUP(B3,Entries!B$2:B$995,Entries!F$2:F$995))</f>
        <v>Barton &amp; Goole</v>
      </c>
      <c r="G3" s="5" t="str">
        <f>IF(B3="","",LOOKUP(B3,Entries!B$2:B$995,Entries!G$2:G$995))</f>
        <v>F</v>
      </c>
      <c r="H3" s="3">
        <f>IF(F3="Cleethorpes AC",8,0)</f>
        <v>0</v>
      </c>
      <c r="I3" s="3">
        <f>IF(F3="Barnsley AC",8,0)</f>
        <v>0</v>
      </c>
      <c r="J3" s="3">
        <f>IF(F3="Barton &amp; Goole",8,0)</f>
        <v>8</v>
      </c>
      <c r="K3" s="3">
        <f>IF(F3="Wakefield DH &amp; AC",8,0)</f>
        <v>0</v>
      </c>
      <c r="M3" s="4">
        <v>1</v>
      </c>
      <c r="N3" s="5"/>
      <c r="O3" s="6"/>
      <c r="P3" s="5" t="str">
        <f>IF(N3="","",LOOKUP(N3,Entries!B$2:B$995,Entries!K$2:K$995))</f>
        <v/>
      </c>
      <c r="Q3" s="5" t="str">
        <f>IF(N3="","",LOOKUP(N3,Entries!B$2:B$995,Entries!E$2:E$995))</f>
        <v/>
      </c>
      <c r="R3" s="5" t="str">
        <f>IF(N3="","",LOOKUP(N3,Entries!B$2:B$995,Entries!F$2:F$995))</f>
        <v/>
      </c>
      <c r="S3" s="5" t="str">
        <f>IF(N3="","",LOOKUP(N3,Entries!B$2:B$995,Entries!G$2:G$995))</f>
        <v/>
      </c>
      <c r="T3" s="3">
        <f>IF(R3="Cleethorpes AC",8,0)</f>
        <v>0</v>
      </c>
      <c r="U3" s="3">
        <f>IF(R3="Barnsley AC",8,0)</f>
        <v>0</v>
      </c>
      <c r="V3" s="3">
        <f>IF(R3="Barton &amp; Goole",8,0)</f>
        <v>0</v>
      </c>
      <c r="W3" s="3">
        <f>IF(R3="Wakefield DH &amp; AC",8,0)</f>
        <v>0</v>
      </c>
      <c r="Z3" s="9" t="s">
        <v>851</v>
      </c>
      <c r="AA3" s="34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E414,E427,E440,E453,E466,E479,E492,E505,E518,Q456,Q438)</f>
        <v>359</v>
      </c>
    </row>
    <row r="4" spans="1:27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3">
        <f>IF(F4="Cleethorpes AC",7,0)</f>
        <v>0</v>
      </c>
      <c r="I4" s="3">
        <f>IF(F4="Barnsley AC",7,0)</f>
        <v>0</v>
      </c>
      <c r="J4" s="3">
        <f>IF(F4="Barton &amp; Goole",7,0)</f>
        <v>0</v>
      </c>
      <c r="K4" s="3">
        <f>IF(F4="Wakefield DH &amp; AC",7,0)</f>
        <v>0</v>
      </c>
      <c r="M4" s="4">
        <v>2</v>
      </c>
      <c r="N4" s="5"/>
      <c r="O4" s="6"/>
      <c r="P4" s="5" t="str">
        <f>IF(N4="","",LOOKUP(N4,Entries!B$2:B$995,Entries!K$2:K$995))</f>
        <v/>
      </c>
      <c r="Q4" s="5" t="str">
        <f>IF(N4="","",LOOKUP(N4,Entries!B$2:B$995,Entries!E$2:E$995))</f>
        <v/>
      </c>
      <c r="R4" s="5" t="str">
        <f>IF(N4="","",LOOKUP(N4,Entries!B$2:B$995,Entries!F$2:F$995))</f>
        <v/>
      </c>
      <c r="S4" s="5" t="str">
        <f>IF(N4="","",LOOKUP(N4,Entries!B$2:B$995,Entries!G$2:G$995))</f>
        <v/>
      </c>
      <c r="T4" s="3">
        <f>IF(R4="Cleethorpes AC",7,0)</f>
        <v>0</v>
      </c>
      <c r="U4" s="3">
        <f>IF(R4="Barnsley AC",7,0)</f>
        <v>0</v>
      </c>
      <c r="V4" s="3">
        <f>IF(R4="Barton &amp; Goole",7,0)</f>
        <v>0</v>
      </c>
      <c r="W4" s="3">
        <f>IF(R4="Wakefield DH &amp; AC",7,0)</f>
        <v>0</v>
      </c>
      <c r="Z4" s="9" t="s">
        <v>107</v>
      </c>
      <c r="AA4" s="34">
        <f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E415,E428,E441,E454,E467,E480,E493,E506,E519,Q457,Q439)</f>
        <v>134</v>
      </c>
    </row>
    <row r="5" spans="1:27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3">
        <f>IF(F5="Cleethorpes AC",6,0)</f>
        <v>0</v>
      </c>
      <c r="I5" s="3">
        <f>IF(F5="Barnsley AC",6,0)</f>
        <v>0</v>
      </c>
      <c r="J5" s="3">
        <f>IF(F5="Barton &amp; Goole",6,0)</f>
        <v>0</v>
      </c>
      <c r="K5" s="3">
        <f>IF(F5="Wakefield DH &amp; AC",6,0)</f>
        <v>0</v>
      </c>
      <c r="M5" s="4">
        <v>3</v>
      </c>
      <c r="N5" s="5"/>
      <c r="O5" s="6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3">
        <f>IF(R5="Cleethorpes AC",6,0)</f>
        <v>0</v>
      </c>
      <c r="U5" s="3">
        <f>IF(R5="Barnsley AC",6,0)</f>
        <v>0</v>
      </c>
      <c r="V5" s="3">
        <f>IF(S5="Barnsley AC",6,0)</f>
        <v>0</v>
      </c>
      <c r="W5" s="3">
        <f>IF(R5="Wakefield DH &amp; AC",6,0)</f>
        <v>0</v>
      </c>
      <c r="Z5" s="9" t="s">
        <v>30</v>
      </c>
      <c r="AA5" s="34">
        <f>SUM(E13,E26,Q13,Q26,Q39,E39,Q52,E52,Q65,E65,Q78,E78,Q91,E91,Q104,E104,Q117,E117,Q130,E130,Q143,E143,E156,Q156,Q169,E169,Q182,E182,Q195,E195,Q208,E208,Q221,E221,Q234,E234,Q247,E247,Q260,E260,Q273,E273,Q286,E286,E299,Q299,Q312,E312,Q325,E325,Q338,E338,Q351,E351,Q364,E364,Q377,E377,Q386,E390,Q395,Q404,E403,Q413,Q422,Q431,Q449,Q467,E416,E429,E442,E455,E468,E481,E494,E507,E520,Q458,Q440)</f>
        <v>405</v>
      </c>
    </row>
    <row r="6" spans="1:27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3">
        <f>IF(F6="Cleethorpes AC",5,0)</f>
        <v>0</v>
      </c>
      <c r="I6" s="3">
        <f>IF(F6="Barnsley AC",5,0)</f>
        <v>0</v>
      </c>
      <c r="J6" s="3">
        <f>IF(F6="Barton &amp; Goole",5,0)</f>
        <v>0</v>
      </c>
      <c r="K6" s="3">
        <f>IF(F6="Wakefield DH &amp; AC",5,0)</f>
        <v>0</v>
      </c>
      <c r="M6" s="4">
        <v>4</v>
      </c>
      <c r="N6" s="5"/>
      <c r="O6" s="6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3">
        <f>IF(R6="Cleethorpes AC",5,0)</f>
        <v>0</v>
      </c>
      <c r="U6" s="3">
        <f>IF(R6="Barnsley AC",5,0)</f>
        <v>0</v>
      </c>
      <c r="V6" s="3">
        <f>IF(R6="Barton &amp; Goole",5,0)</f>
        <v>0</v>
      </c>
      <c r="W6" s="3">
        <f>IF(R6="Wakefield DH &amp; AC",5,0)</f>
        <v>0</v>
      </c>
      <c r="Z6" s="9" t="s">
        <v>1336</v>
      </c>
      <c r="AA6" s="34">
        <f>SUM(E14,E27,Q14,Q27,Q40,E40,Q53,E53,Q66,E66,Q79,E79,Q92,E92,Q105,E105,Q118,E118,Q131,E131,Q144,E144,E157,Q157,Q170,E170,Q183,E183,Q196,E196,Q209,E209,Q222,E222,Q235,E235,Q248,E248,Q261,E261,Q274,E274,Q287,E287,E300,Q300,Q313,E313,Q326,E326,Q339,E339,Q352,E352,Q365,E365,Q378,E378,Q387,E391,Q396,Q405,E404,Q414,Q423,Q432,Q450,Q468,E417,E430,E443,E456,E469,E482,E495,E508,E521,Q459,Q441)</f>
        <v>582</v>
      </c>
    </row>
    <row r="7" spans="1:27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3">
        <f>IF(F7="Cleethorpes AC",4,0)</f>
        <v>0</v>
      </c>
      <c r="I7" s="3">
        <f>IF(F7="Barnsley AC",4,0)</f>
        <v>0</v>
      </c>
      <c r="J7" s="3">
        <f>IF(F7="Barton &amp; Goole",4,0)</f>
        <v>0</v>
      </c>
      <c r="K7" s="3">
        <f>IF(F7="Wakefield DH &amp; AC",4,0)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3">
        <f>IF(R7="Cleethorpes AC",4,0)</f>
        <v>0</v>
      </c>
      <c r="U7" s="3">
        <f>IF(R7="Barnsley AC",4,0)</f>
        <v>0</v>
      </c>
      <c r="V7" s="3">
        <f>IF(R7="Barton &amp; Goole",4,0)</f>
        <v>0</v>
      </c>
      <c r="W7" s="3">
        <f>IF(R7="Wakefield DH &amp; AC",4,0)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3">
        <f>IF(F8="Cleethorpes AC",3,0)</f>
        <v>0</v>
      </c>
      <c r="I8" s="3">
        <f>IF(F8="Barnsley AC",3,0)</f>
        <v>0</v>
      </c>
      <c r="J8" s="3">
        <f>IF(F8="Barton &amp; Goole",3,0)</f>
        <v>0</v>
      </c>
      <c r="K8" s="3">
        <f>IF(F8="Wakefield DH &amp; AC",3,0)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3">
        <f>IF(R8="Cleethorpes AC",3,0)</f>
        <v>0</v>
      </c>
      <c r="U8" s="3">
        <f>IF(R8="Barnsley AC",3,0)</f>
        <v>0</v>
      </c>
      <c r="V8" s="3">
        <f>IF(R8="Barton &amp; Goole",3,0)</f>
        <v>0</v>
      </c>
      <c r="W8" s="3">
        <f>IF(R8="Wakefield DH &amp; AC",3,0)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3">
        <f>IF(F9="Cleethorpes AC",2,0)</f>
        <v>0</v>
      </c>
      <c r="I9" s="3">
        <f>IF(F9="Barnsley AC",2,0)</f>
        <v>0</v>
      </c>
      <c r="J9" s="3">
        <f>IF(F9="Barton &amp; Goole",2,0)</f>
        <v>0</v>
      </c>
      <c r="K9" s="3">
        <f>IF(F9="Wakefield DH &amp; AC",2,0)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3">
        <f>IF(R9="Cleethorpes AC",2,0)</f>
        <v>0</v>
      </c>
      <c r="U9" s="3">
        <f>IF(R9="Barnsley AC",2,0)</f>
        <v>0</v>
      </c>
      <c r="V9" s="3">
        <f>IF(R9="Barton &amp; Goole",2,0)</f>
        <v>0</v>
      </c>
      <c r="W9" s="3">
        <f>IF(R9="Wakefield DH &amp; AC",2,0)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3">
        <f>IF(F10="Cleethorpes AC",1,0)</f>
        <v>0</v>
      </c>
      <c r="I10" s="3">
        <f>IF(F10="Barnsley AC",1,0)</f>
        <v>0</v>
      </c>
      <c r="J10" s="3">
        <f>IF(F10="Barton &amp; Goole",1,0)</f>
        <v>0</v>
      </c>
      <c r="K10" s="3">
        <f>IF(F10="Wakefield DH &amp; AC",1,0)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3">
        <f>IF(R10="Cleethorpes AC",1,0)</f>
        <v>0</v>
      </c>
      <c r="U10" s="3">
        <f>IF(R10="Barnsley AC",1,0)</f>
        <v>0</v>
      </c>
      <c r="V10" s="3">
        <f>IF(R10="Barton &amp; Goole",1,0)</f>
        <v>0</v>
      </c>
      <c r="W10" s="3">
        <f>IF(R10="Wakefield DH &amp; AC",1,0)</f>
        <v>0</v>
      </c>
    </row>
    <row r="11" spans="1:27" x14ac:dyDescent="0.2">
      <c r="A11" s="4"/>
      <c r="B11" s="5"/>
      <c r="C11" s="6"/>
      <c r="D11" s="8" t="s">
        <v>17</v>
      </c>
      <c r="E11" s="9">
        <f>SUM(H3:H10)</f>
        <v>0</v>
      </c>
      <c r="F11" s="9" t="s">
        <v>851</v>
      </c>
      <c r="G11" s="9"/>
      <c r="M11" s="4"/>
      <c r="N11" s="5"/>
      <c r="O11" s="6"/>
      <c r="P11" s="8" t="s">
        <v>17</v>
      </c>
      <c r="Q11" s="9">
        <f>SUM(T3:T10)</f>
        <v>0</v>
      </c>
      <c r="R11" s="9" t="s">
        <v>851</v>
      </c>
      <c r="S11" s="9"/>
    </row>
    <row r="12" spans="1:27" x14ac:dyDescent="0.2">
      <c r="A12" s="4"/>
      <c r="B12" s="5"/>
      <c r="C12" s="6"/>
      <c r="D12" s="9"/>
      <c r="E12" s="9">
        <f>SUM(I3:I10)</f>
        <v>0</v>
      </c>
      <c r="F12" s="9" t="s">
        <v>107</v>
      </c>
      <c r="G12" s="9"/>
      <c r="M12" s="4"/>
      <c r="N12" s="5"/>
      <c r="O12" s="6"/>
      <c r="P12" s="9"/>
      <c r="Q12" s="9">
        <f>SUM(U3:U10)</f>
        <v>0</v>
      </c>
      <c r="R12" s="9" t="s">
        <v>107</v>
      </c>
      <c r="S12" s="9"/>
    </row>
    <row r="13" spans="1:27" x14ac:dyDescent="0.2">
      <c r="A13" s="4"/>
      <c r="B13" s="5"/>
      <c r="C13" s="6"/>
      <c r="D13" s="31"/>
      <c r="E13" s="9">
        <f>SUM(J3:J10)</f>
        <v>8</v>
      </c>
      <c r="F13" s="31" t="s">
        <v>30</v>
      </c>
      <c r="G13" s="32"/>
      <c r="M13" s="28"/>
      <c r="N13" s="29"/>
      <c r="O13" s="30"/>
      <c r="P13" s="31"/>
      <c r="Q13" s="9">
        <f>SUM(V3:V10)</f>
        <v>0</v>
      </c>
      <c r="R13" s="31" t="s">
        <v>30</v>
      </c>
      <c r="S13" s="32"/>
    </row>
    <row r="14" spans="1:27" ht="13.5" thickBot="1" x14ac:dyDescent="0.25">
      <c r="A14" s="4"/>
      <c r="B14" s="5"/>
      <c r="C14" s="6"/>
      <c r="D14" s="31"/>
      <c r="E14" s="9">
        <f>SUM(K3:K10)</f>
        <v>0</v>
      </c>
      <c r="F14" s="31" t="s">
        <v>1335</v>
      </c>
      <c r="G14" s="32"/>
      <c r="M14" s="28"/>
      <c r="N14" s="29"/>
      <c r="O14" s="30"/>
      <c r="P14" s="31"/>
      <c r="Q14" s="9">
        <f>SUM(W3:W10)</f>
        <v>0</v>
      </c>
      <c r="R14" s="31" t="s">
        <v>1335</v>
      </c>
      <c r="S14" s="32"/>
    </row>
    <row r="15" spans="1:27" x14ac:dyDescent="0.2">
      <c r="A15" s="241" t="s">
        <v>105</v>
      </c>
      <c r="B15" s="242"/>
      <c r="C15" s="242"/>
      <c r="D15" s="242"/>
      <c r="E15" s="242"/>
      <c r="F15" s="242"/>
      <c r="G15" s="243"/>
      <c r="H15" s="2"/>
      <c r="I15" s="2"/>
      <c r="J15" s="2"/>
      <c r="M15" s="241" t="s">
        <v>102</v>
      </c>
      <c r="N15" s="242"/>
      <c r="O15" s="242"/>
      <c r="P15" s="242"/>
      <c r="Q15" s="242"/>
      <c r="R15" s="242"/>
      <c r="S15" s="243"/>
      <c r="T15" s="2"/>
      <c r="U15" s="2"/>
      <c r="V15" s="2"/>
    </row>
    <row r="16" spans="1:27" x14ac:dyDescent="0.2">
      <c r="A16" s="4">
        <v>1</v>
      </c>
      <c r="B16" s="5">
        <v>58</v>
      </c>
      <c r="C16" s="6">
        <v>68</v>
      </c>
      <c r="D16" s="5" t="str">
        <f>IF(B16="","",LOOKUP(B16,Entries!B$2:B$995,Entries!K$2:K$995))</f>
        <v>Adam  Westerman</v>
      </c>
      <c r="E16" s="5" t="str">
        <f>IF(B16="","",LOOKUP(B16,Entries!B$2:B$995,Entries!E$2:E$995))</f>
        <v>M17</v>
      </c>
      <c r="F16" s="5" t="str">
        <f>IF(B16="","",LOOKUP(B16,Entries!B$2:B$995,Entries!F$2:F$995))</f>
        <v>Barton &amp; Goole</v>
      </c>
      <c r="G16" s="5" t="str">
        <f>IF(B16="","",LOOKUP(B16,Entries!B$2:B$995,Entries!G$2:G$995))</f>
        <v>M</v>
      </c>
      <c r="H16" s="3">
        <f>IF(F16="Cleethorpes AC",8,0)</f>
        <v>0</v>
      </c>
      <c r="I16" s="3">
        <f>IF(F16="Barnsley AC",8,0)</f>
        <v>0</v>
      </c>
      <c r="J16" s="3">
        <f>IF(F16="Barton &amp; Goole",8,0)</f>
        <v>8</v>
      </c>
      <c r="K16" s="3">
        <f>IF(F16="Wakefield DH &amp; AC",8,0)</f>
        <v>0</v>
      </c>
      <c r="M16" s="4">
        <v>1</v>
      </c>
      <c r="N16" s="5"/>
      <c r="O16" s="6"/>
      <c r="P16" s="5" t="str">
        <f>IF(N16="","",LOOKUP(N16,Entries!B$2:B$995,Entries!K$2:K$995))</f>
        <v/>
      </c>
      <c r="Q16" s="5" t="str">
        <f>IF(N16="","",LOOKUP(N16,Entries!B$2:B$995,Entries!E$2:E$995))</f>
        <v/>
      </c>
      <c r="R16" s="5" t="str">
        <f>IF(N16="","",LOOKUP(N16,Entries!B$2:B$995,Entries!F$2:F$995))</f>
        <v/>
      </c>
      <c r="S16" s="5" t="str">
        <f>IF(N16="","",LOOKUP(N16,Entries!B$2:B$995,Entries!G$2:G$995))</f>
        <v/>
      </c>
      <c r="T16" s="3">
        <f>IF(R16="Cleethorpes AC",8,0)</f>
        <v>0</v>
      </c>
      <c r="U16" s="3">
        <f>IF(R16="Barnsley AC",8,0)</f>
        <v>0</v>
      </c>
      <c r="V16" s="3">
        <f>IF(R16="Barton &amp; Goole",8,0)</f>
        <v>0</v>
      </c>
      <c r="W16" s="3">
        <f>IF(R16="Wakefield DH &amp; AC",8,0)</f>
        <v>0</v>
      </c>
    </row>
    <row r="17" spans="1:23" x14ac:dyDescent="0.2">
      <c r="A17" s="4">
        <v>2</v>
      </c>
      <c r="B17" s="5">
        <v>274</v>
      </c>
      <c r="C17" s="6">
        <v>72.599999999999994</v>
      </c>
      <c r="D17" s="5" t="str">
        <f>IF(B17="","",LOOKUP(B17,Entries!B$2:B$995,Entries!K$2:K$995))</f>
        <v>Bupe Mwaba</v>
      </c>
      <c r="E17" s="5" t="str">
        <f>IF(B17="","",LOOKUP(B17,Entries!B$2:B$995,Entries!E$2:E$995))</f>
        <v>M17</v>
      </c>
      <c r="F17" s="5" t="str">
        <f>IF(B17="","",LOOKUP(B17,Entries!B$2:B$995,Entries!F$2:F$995))</f>
        <v>Wakefield DH &amp; AC</v>
      </c>
      <c r="G17" s="5" t="str">
        <f>IF(B17="","",LOOKUP(B17,Entries!B$2:B$995,Entries!G$2:G$995))</f>
        <v>M</v>
      </c>
      <c r="H17" s="3">
        <f>IF(F17="Cleethorpes AC",7,0)</f>
        <v>0</v>
      </c>
      <c r="I17" s="3">
        <f>IF(F17="Barnsley AC",7,0)</f>
        <v>0</v>
      </c>
      <c r="J17" s="3">
        <f>IF(F17="Barton &amp; Goole",7,0)</f>
        <v>0</v>
      </c>
      <c r="K17" s="3">
        <f>IF(F17="Wakefield DH &amp; AC",7,0)</f>
        <v>7</v>
      </c>
      <c r="M17" s="4">
        <v>2</v>
      </c>
      <c r="N17" s="5"/>
      <c r="O17" s="6"/>
      <c r="P17" s="5" t="str">
        <f>IF(N17="","",LOOKUP(N17,Entries!B$2:B$995,Entries!K$2:K$995))</f>
        <v/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3">
        <f>IF(R17="Cleethorpes AC",7,0)</f>
        <v>0</v>
      </c>
      <c r="U17" s="3">
        <f>IF(R17="Barnsley AC",7,0)</f>
        <v>0</v>
      </c>
      <c r="V17" s="3">
        <f>IF(R17="Barton &amp; Goole",7,0)</f>
        <v>0</v>
      </c>
      <c r="W17" s="3">
        <f>IF(R17="Wakefield DH &amp; AC",7,0)</f>
        <v>0</v>
      </c>
    </row>
    <row r="18" spans="1:23" x14ac:dyDescent="0.2">
      <c r="A18" s="4">
        <v>3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3">
        <f>IF(F18="Cleethorpes AC",6,0)</f>
        <v>0</v>
      </c>
      <c r="I18" s="3">
        <f>IF(F18="Barnsley AC",6,0)</f>
        <v>0</v>
      </c>
      <c r="J18" s="3">
        <f>IF(F18="Barton &amp; Goole",6,0)</f>
        <v>0</v>
      </c>
      <c r="K18" s="3">
        <f>IF(F18="Wakefield DH &amp; AC",6,0)</f>
        <v>0</v>
      </c>
      <c r="M18" s="4">
        <v>3</v>
      </c>
      <c r="N18" s="5"/>
      <c r="O18" s="6"/>
      <c r="P18" s="5" t="str">
        <f>IF(N18="","",LOOKUP(N18,Entries!B$2:B$995,Entries!K$2:K$995))</f>
        <v/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3">
        <f>IF(R18="Cleethorpes AC",6,0)</f>
        <v>0</v>
      </c>
      <c r="U18" s="3">
        <f>IF(R18="Barnsley AC",6,0)</f>
        <v>0</v>
      </c>
      <c r="V18" s="3">
        <f>IF(R18="Barton &amp; Goole",6,0)</f>
        <v>0</v>
      </c>
      <c r="W18" s="3">
        <f>IF(R18="Wakefield DH &amp; AC",6,0)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3">
        <f>IF(F19="Cleethorpes AC",5,0)</f>
        <v>0</v>
      </c>
      <c r="I19" s="3">
        <f>IF(F19="Barnsley AC",5,0)</f>
        <v>0</v>
      </c>
      <c r="J19" s="3">
        <f>IF(F19="Barton &amp; Goole",5,0)</f>
        <v>0</v>
      </c>
      <c r="K19" s="3">
        <f>IF(F19="Wakefield DH &amp; AC",5,0)</f>
        <v>0</v>
      </c>
      <c r="M19" s="4">
        <v>4</v>
      </c>
      <c r="N19" s="5"/>
      <c r="O19" s="6"/>
      <c r="P19" s="5" t="str">
        <f>IF(N19="","",LOOKUP(N19,Entries!B$2:B$995,Entries!K$2:K$995))</f>
        <v/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3">
        <f>IF(R19="Cleethorpes AC",5,0)</f>
        <v>0</v>
      </c>
      <c r="U19" s="3">
        <f>IF(R19="Barnsley AC",5,0)</f>
        <v>0</v>
      </c>
      <c r="V19" s="3">
        <f>IF(R19="Barton &amp; Goole",5,0)</f>
        <v>0</v>
      </c>
      <c r="W19" s="3">
        <f>IF(R19="Wakefield DH &amp; AC",5,0)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3">
        <f>IF(F20="Cleethorpes AC",4,0)</f>
        <v>0</v>
      </c>
      <c r="I20" s="3">
        <f>IF(F20="Barnsley AC",4,0)</f>
        <v>0</v>
      </c>
      <c r="J20" s="3">
        <f>IF(F20="Barton &amp; Goole",4,0)</f>
        <v>0</v>
      </c>
      <c r="K20" s="3">
        <f>IF(F20="Wakefield DH &amp; AC",4,0)</f>
        <v>0</v>
      </c>
      <c r="M20" s="4">
        <v>5</v>
      </c>
      <c r="N20" s="5"/>
      <c r="O20" s="6"/>
      <c r="P20" s="5" t="str">
        <f>IF(N20="","",LOOKUP(N20,Entries!B$2:B$995,Entries!K$2:K$995))</f>
        <v/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3">
        <f>IF(R20="Cleethorpes AC",4,0)</f>
        <v>0</v>
      </c>
      <c r="U20" s="3">
        <f>IF(R20="Barnsley AC",4,0)</f>
        <v>0</v>
      </c>
      <c r="V20" s="3">
        <f>IF(R20="Barton &amp; Goole",4,0)</f>
        <v>0</v>
      </c>
      <c r="W20" s="3">
        <f>IF(R20="Wakefield DH &amp; AC",4,0)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3">
        <f>IF(F21="Cleethorpes AC",3,0)</f>
        <v>0</v>
      </c>
      <c r="I21" s="3">
        <f>IF(F21="Barnsley AC",3,0)</f>
        <v>0</v>
      </c>
      <c r="J21" s="3">
        <f>IF(F21="Barton &amp; Goole",3,0)</f>
        <v>0</v>
      </c>
      <c r="K21" s="3">
        <f>IF(F21="Wakefield DH &amp; AC",3,0)</f>
        <v>0</v>
      </c>
      <c r="M21" s="4">
        <v>6</v>
      </c>
      <c r="N21" s="5"/>
      <c r="O21" s="6"/>
      <c r="P21" s="5" t="str">
        <f>IF(N21="","",LOOKUP(N21,Entries!B$2:B$995,Entries!K$2:K$995))</f>
        <v/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3">
        <f>IF(R21="Cleethorpes AC",3,0)</f>
        <v>0</v>
      </c>
      <c r="U21" s="3">
        <f>IF(R21="Barnsley AC",3,0)</f>
        <v>0</v>
      </c>
      <c r="V21" s="3">
        <f>IF(R21="Barton &amp; Goole",3,0)</f>
        <v>0</v>
      </c>
      <c r="W21" s="3">
        <f>IF(R21="Wakefield DH &amp; AC",3,0)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3">
        <f>IF(F22="Cleethorpes AC",2,0)</f>
        <v>0</v>
      </c>
      <c r="I22" s="3">
        <f>IF(F22="Barnsley AC",2,0)</f>
        <v>0</v>
      </c>
      <c r="J22" s="3">
        <f>IF(F22="Barton &amp; Goole",2,0)</f>
        <v>0</v>
      </c>
      <c r="K22" s="3">
        <f>IF(F22="Wakefield DH &amp; AC",2,0)</f>
        <v>0</v>
      </c>
      <c r="M22" s="4">
        <v>7</v>
      </c>
      <c r="N22" s="5"/>
      <c r="O22" s="6"/>
      <c r="P22" s="5" t="str">
        <f>IF(N22="","",LOOKUP(N22,Entries!B$2:B$995,Entries!K$2:K$995))</f>
        <v/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3">
        <f>IF(R22="Cleethorpes AC",2,0)</f>
        <v>0</v>
      </c>
      <c r="U22" s="3">
        <f>IF(R22="Barnsley AC",2,0)</f>
        <v>0</v>
      </c>
      <c r="V22" s="3">
        <f>IF(R22="Barton &amp; Goole",2,0)</f>
        <v>0</v>
      </c>
      <c r="W22" s="3">
        <f>IF(R22="Wakefield DH &amp; AC",2,0)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IF(B23="","",LOOKUP(B23,Entries!B$2:B$995,Entries!K$2:K$995))</f>
        <v/>
      </c>
      <c r="E23" s="5" t="str">
        <f>IF(B23="","",LOOKUP(B23,Entries!B$2:B$995,Entries!E$2:E$995))</f>
        <v/>
      </c>
      <c r="F23" s="5" t="str">
        <f>IF(B23="","",LOOKUP(B23,Entries!B$2:B$995,Entries!F$2:F$995))</f>
        <v/>
      </c>
      <c r="G23" s="5" t="str">
        <f>IF(B23="","",LOOKUP(B23,Entries!B$2:B$995,Entries!G$2:G$995))</f>
        <v/>
      </c>
      <c r="H23" s="3">
        <f>IF(F23="Cleethorpes AC",1,0)</f>
        <v>0</v>
      </c>
      <c r="I23" s="3">
        <f>IF(F23="Barnsley AC",1,0)</f>
        <v>0</v>
      </c>
      <c r="J23" s="3">
        <f>IF(F23="Barton &amp; Goole",1,0)</f>
        <v>0</v>
      </c>
      <c r="K23" s="3">
        <f>IF(F23="Wakefield DH &amp; AC",1,0)</f>
        <v>0</v>
      </c>
      <c r="M23" s="4">
        <v>8</v>
      </c>
      <c r="N23" s="5"/>
      <c r="O23" s="6"/>
      <c r="P23" s="5" t="str">
        <f>IF(N23="","",LOOKUP(N23,Entries!B$2:B$995,Entries!K$2:K$995))</f>
        <v/>
      </c>
      <c r="Q23" s="5" t="str">
        <f>IF(N23="","",LOOKUP(N23,Entries!B$2:B$995,Entries!E$2:E$995))</f>
        <v/>
      </c>
      <c r="R23" s="5" t="str">
        <f>IF(N23="","",LOOKUP(N23,Entries!B$2:B$995,Entries!F$2:F$995))</f>
        <v/>
      </c>
      <c r="S23" s="5" t="str">
        <f>IF(N23="","",LOOKUP(N23,Entries!B$2:B$995,Entries!G$2:G$995))</f>
        <v/>
      </c>
      <c r="T23" s="3">
        <f>IF(R23="Cleethorpes AC",1,0)</f>
        <v>0</v>
      </c>
      <c r="U23" s="3">
        <f>IF(R23="Barnsley AC",1,0)</f>
        <v>0</v>
      </c>
      <c r="V23" s="3">
        <f>IF(R23="Barton &amp; Goole",1,0)</f>
        <v>0</v>
      </c>
      <c r="W23" s="3">
        <f>IF(R23="Wakefield DH &amp; AC",1,0)</f>
        <v>0</v>
      </c>
    </row>
    <row r="24" spans="1:23" x14ac:dyDescent="0.2">
      <c r="A24" s="4"/>
      <c r="B24" s="5"/>
      <c r="C24" s="6"/>
      <c r="D24" s="8" t="s">
        <v>17</v>
      </c>
      <c r="E24" s="9">
        <f>SUM(H16:H23)</f>
        <v>0</v>
      </c>
      <c r="F24" s="9" t="s">
        <v>851</v>
      </c>
      <c r="G24" s="9"/>
      <c r="M24" s="4"/>
      <c r="N24" s="5"/>
      <c r="O24" s="6"/>
      <c r="P24" s="8" t="s">
        <v>17</v>
      </c>
      <c r="Q24" s="9">
        <f>SUM(T16:T23)</f>
        <v>0</v>
      </c>
      <c r="R24" s="9" t="s">
        <v>851</v>
      </c>
      <c r="S24" s="9"/>
    </row>
    <row r="25" spans="1:23" x14ac:dyDescent="0.2">
      <c r="A25" s="4"/>
      <c r="B25" s="5"/>
      <c r="C25" s="6"/>
      <c r="D25" s="9"/>
      <c r="E25" s="9">
        <f>SUM(I16:I23)</f>
        <v>0</v>
      </c>
      <c r="F25" s="9" t="s">
        <v>107</v>
      </c>
      <c r="G25" s="9"/>
      <c r="M25" s="4"/>
      <c r="N25" s="5"/>
      <c r="O25" s="6"/>
      <c r="P25" s="9"/>
      <c r="Q25" s="9">
        <f>SUM(U16:U23)</f>
        <v>0</v>
      </c>
      <c r="R25" s="9" t="s">
        <v>107</v>
      </c>
      <c r="S25" s="9"/>
    </row>
    <row r="26" spans="1:23" x14ac:dyDescent="0.2">
      <c r="A26" s="4"/>
      <c r="B26" s="5"/>
      <c r="C26" s="6"/>
      <c r="D26" s="31"/>
      <c r="E26" s="9">
        <f>SUM(J16:J23)</f>
        <v>8</v>
      </c>
      <c r="F26" s="31" t="s">
        <v>30</v>
      </c>
      <c r="G26" s="32"/>
      <c r="M26" s="28"/>
      <c r="N26" s="29"/>
      <c r="O26" s="30"/>
      <c r="P26" s="31"/>
      <c r="Q26" s="9">
        <f>SUM(V16:V23)</f>
        <v>0</v>
      </c>
      <c r="R26" s="31" t="s">
        <v>30</v>
      </c>
      <c r="S26" s="32"/>
    </row>
    <row r="27" spans="1:23" ht="13.5" thickBot="1" x14ac:dyDescent="0.25">
      <c r="A27" s="4"/>
      <c r="B27" s="5"/>
      <c r="C27" s="6"/>
      <c r="D27" s="31"/>
      <c r="E27" s="9">
        <f>SUM(K16:K23)</f>
        <v>7</v>
      </c>
      <c r="F27" s="31" t="s">
        <v>1335</v>
      </c>
      <c r="G27" s="32"/>
      <c r="M27" s="28"/>
      <c r="N27" s="29"/>
      <c r="O27" s="30"/>
      <c r="P27" s="31"/>
      <c r="Q27" s="9">
        <f>SUM(W16:W23)</f>
        <v>0</v>
      </c>
      <c r="R27" s="31" t="s">
        <v>1335</v>
      </c>
      <c r="S27" s="32"/>
    </row>
    <row r="28" spans="1:23" x14ac:dyDescent="0.2">
      <c r="A28" s="235" t="s">
        <v>60</v>
      </c>
      <c r="B28" s="236"/>
      <c r="C28" s="236"/>
      <c r="D28" s="236"/>
      <c r="E28" s="236"/>
      <c r="F28" s="236"/>
      <c r="G28" s="237"/>
      <c r="H28" s="2"/>
      <c r="I28" s="2"/>
      <c r="J28" s="2"/>
      <c r="M28" s="241" t="s">
        <v>103</v>
      </c>
      <c r="N28" s="242"/>
      <c r="O28" s="242"/>
      <c r="P28" s="242"/>
      <c r="Q28" s="242"/>
      <c r="R28" s="242"/>
      <c r="S28" s="243"/>
      <c r="T28" s="2"/>
      <c r="U28" s="2"/>
      <c r="V28" s="2"/>
    </row>
    <row r="29" spans="1:23" x14ac:dyDescent="0.2">
      <c r="A29" s="4">
        <v>1</v>
      </c>
      <c r="B29" s="5">
        <v>162</v>
      </c>
      <c r="C29" s="6">
        <v>13.9</v>
      </c>
      <c r="D29" s="5" t="str">
        <f>IF(B29="","",LOOKUP(B29,Entries!B$2:B$995,Entries!K$2:K$995))</f>
        <v>Romy Fagan</v>
      </c>
      <c r="E29" s="5" t="str">
        <f>IF(B29="","",LOOKUP(B29,Entries!B$2:B$995,Entries!E$2:E$995))</f>
        <v>F13</v>
      </c>
      <c r="F29" s="5" t="str">
        <f>IF(B29="","",LOOKUP(B29,Entries!B$2:B$995,Entries!F$2:F$995))</f>
        <v>Wakefield DH &amp; AC</v>
      </c>
      <c r="G29" s="5" t="str">
        <f>IF(B29="","",LOOKUP(B29,Entries!B$2:B$995,Entries!G$2:G$995))</f>
        <v>F</v>
      </c>
      <c r="H29" s="3">
        <f>IF(F29="Cleethorpes AC",8,0)</f>
        <v>0</v>
      </c>
      <c r="I29" s="3">
        <f>IF(F29="Barnsley AC",8,0)</f>
        <v>0</v>
      </c>
      <c r="J29" s="3">
        <f>IF(F29="Barton &amp; Goole",8,0)</f>
        <v>0</v>
      </c>
      <c r="K29" s="3">
        <f>IF(F29="Wakefield DH &amp; AC",8,0)</f>
        <v>8</v>
      </c>
      <c r="M29" s="4">
        <v>1</v>
      </c>
      <c r="N29" s="5"/>
      <c r="O29" s="6"/>
      <c r="P29" s="5" t="str">
        <f>IF(N29="","",LOOKUP(N29,Entries!B$2:B$995,Entries!K$2:K$995))</f>
        <v/>
      </c>
      <c r="Q29" s="5" t="str">
        <f>IF(N29="","",LOOKUP(N29,Entries!B$2:B$995,Entries!E$2:E$995))</f>
        <v/>
      </c>
      <c r="R29" s="5" t="str">
        <f>IF(N29="","",LOOKUP(N29,Entries!B$2:B$995,Entries!F$2:F$995))</f>
        <v/>
      </c>
      <c r="S29" s="5" t="str">
        <f>IF(N29="","",LOOKUP(N29,Entries!B$2:B$995,Entries!G$2:G$995))</f>
        <v/>
      </c>
      <c r="T29" s="3">
        <f>IF(R29="Cleethorpes AC",8,0)</f>
        <v>0</v>
      </c>
      <c r="U29" s="3">
        <f>IF(R29="Barnsley AC",8,0)</f>
        <v>0</v>
      </c>
      <c r="V29" s="3">
        <f>IF(R29="Barton &amp; Goole",8,0)</f>
        <v>0</v>
      </c>
      <c r="W29" s="3">
        <f>IF(R29="Wakefield DH &amp; AC",8,0)</f>
        <v>0</v>
      </c>
    </row>
    <row r="30" spans="1:23" x14ac:dyDescent="0.2">
      <c r="A30" s="4">
        <v>2</v>
      </c>
      <c r="B30" s="5">
        <v>8</v>
      </c>
      <c r="C30" s="6">
        <v>14.7</v>
      </c>
      <c r="D30" s="5" t="str">
        <f>IF(B30="","",LOOKUP(B30,Entries!B$2:B$995,Entries!K$2:K$995))</f>
        <v>Cassidy Crowe</v>
      </c>
      <c r="E30" s="5" t="str">
        <f>IF(B30="","",LOOKUP(B30,Entries!B$2:B$995,Entries!E$2:E$995))</f>
        <v>F13</v>
      </c>
      <c r="F30" s="5" t="str">
        <f>IF(B30="","",LOOKUP(B30,Entries!B$2:B$995,Entries!F$2:F$995))</f>
        <v>Barton &amp; Goole</v>
      </c>
      <c r="G30" s="5" t="str">
        <f>IF(B30="","",LOOKUP(B30,Entries!B$2:B$995,Entries!G$2:G$995))</f>
        <v>F</v>
      </c>
      <c r="H30" s="3">
        <f>IF(F30="Cleethorpes AC",7,0)</f>
        <v>0</v>
      </c>
      <c r="I30" s="3">
        <f>IF(F30="Barnsley AC",7,0)</f>
        <v>0</v>
      </c>
      <c r="J30" s="3">
        <f>IF(F30="Barton &amp; Goole",7,0)</f>
        <v>7</v>
      </c>
      <c r="K30" s="3">
        <f>IF(F30="Wakefield DH &amp; AC",7,0)</f>
        <v>0</v>
      </c>
      <c r="M30" s="4">
        <v>2</v>
      </c>
      <c r="N30" s="5"/>
      <c r="O30" s="6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3">
        <f>IF(R30="Cleethorpes AC",7,0)</f>
        <v>0</v>
      </c>
      <c r="U30" s="3">
        <f>IF(R30="Barnsley AC",7,0)</f>
        <v>0</v>
      </c>
      <c r="V30" s="3">
        <f>IF(R30="Barton &amp; Goole",7,0)</f>
        <v>0</v>
      </c>
      <c r="W30" s="3">
        <f>IF(R30="Wakefield DH &amp; AC",7,0)</f>
        <v>0</v>
      </c>
    </row>
    <row r="31" spans="1:23" x14ac:dyDescent="0.2">
      <c r="A31" s="4">
        <v>3</v>
      </c>
      <c r="B31" s="5">
        <v>159</v>
      </c>
      <c r="C31" s="6">
        <v>15.5</v>
      </c>
      <c r="D31" s="5" t="str">
        <f>IF(B31="","",LOOKUP(B31,Entries!B$2:B$995,Entries!K$2:K$995))</f>
        <v>Sophie Torossian</v>
      </c>
      <c r="E31" s="5" t="str">
        <f>IF(B31="","",LOOKUP(B31,Entries!B$2:B$995,Entries!E$2:E$995))</f>
        <v>F13</v>
      </c>
      <c r="F31" s="5" t="str">
        <f>IF(B31="","",LOOKUP(B31,Entries!B$2:B$995,Entries!F$2:F$995))</f>
        <v>Wakefield DH &amp; AC</v>
      </c>
      <c r="G31" s="5" t="str">
        <f>IF(B31="","",LOOKUP(B31,Entries!B$2:B$995,Entries!G$2:G$995))</f>
        <v>F</v>
      </c>
      <c r="H31" s="3">
        <f>IF(F31="Cleethorpes AC",6,0)</f>
        <v>0</v>
      </c>
      <c r="I31" s="3">
        <f>IF(F31="Barnsley AC",6,0)</f>
        <v>0</v>
      </c>
      <c r="J31" s="3">
        <f>IF(F31="Barton &amp; Goole",6,0)</f>
        <v>0</v>
      </c>
      <c r="K31" s="3">
        <f>IF(F31="Wakefield DH &amp; AC",6,0)</f>
        <v>6</v>
      </c>
      <c r="M31" s="4">
        <v>3</v>
      </c>
      <c r="N31" s="5"/>
      <c r="O31" s="6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3">
        <f>IF(R31="Cleethorpes AC",6,0)</f>
        <v>0</v>
      </c>
      <c r="U31" s="3">
        <f>IF(R31="Barnsley AC",6,0)</f>
        <v>0</v>
      </c>
      <c r="V31" s="3">
        <f>IF(R31="Barton &amp; Goole",6,0)</f>
        <v>0</v>
      </c>
      <c r="W31" s="3">
        <f>IF(R31="Wakefield DH &amp; AC",6,0)</f>
        <v>0</v>
      </c>
    </row>
    <row r="32" spans="1:23" x14ac:dyDescent="0.2">
      <c r="A32" s="4">
        <v>4</v>
      </c>
      <c r="B32" s="5">
        <v>100</v>
      </c>
      <c r="C32" s="6">
        <v>15.8</v>
      </c>
      <c r="D32" s="5" t="str">
        <f>IF(B32="","",LOOKUP(B32,Entries!B$2:B$995,Entries!K$2:K$995))</f>
        <v>Hannah  Smith</v>
      </c>
      <c r="E32" s="5" t="str">
        <f>IF(B32="","",LOOKUP(B32,Entries!B$2:B$995,Entries!E$2:E$995))</f>
        <v>F13</v>
      </c>
      <c r="F32" s="5" t="str">
        <f>IF(B32="","",LOOKUP(B32,Entries!B$2:B$995,Entries!F$2:F$995))</f>
        <v>Cleethorpes AC</v>
      </c>
      <c r="G32" s="5" t="str">
        <f>IF(B32="","",LOOKUP(B32,Entries!B$2:B$995,Entries!G$2:G$995))</f>
        <v>F</v>
      </c>
      <c r="H32" s="3">
        <f>IF(F32="Cleethorpes AC",5,0)</f>
        <v>5</v>
      </c>
      <c r="I32" s="3">
        <f>IF(F32="Barnsley AC",5,0)</f>
        <v>0</v>
      </c>
      <c r="J32" s="3">
        <f>IF(F32="Barton &amp; Goole",5,0)</f>
        <v>0</v>
      </c>
      <c r="K32" s="3">
        <f>IF(F32="Wakefield DH &amp; AC",5,0)</f>
        <v>0</v>
      </c>
      <c r="M32" s="4">
        <v>4</v>
      </c>
      <c r="N32" s="5"/>
      <c r="O32" s="6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3">
        <f>IF(R32="Cleethorpes AC",5,0)</f>
        <v>0</v>
      </c>
      <c r="U32" s="3">
        <f>IF(R32="Barnsley AC",5,0)</f>
        <v>0</v>
      </c>
      <c r="V32" s="3">
        <f>IF(R32="Barton &amp; Goole",5,0)</f>
        <v>0</v>
      </c>
      <c r="W32" s="3">
        <f>IF(R32="Wakefield DH &amp; AC",5,0)</f>
        <v>0</v>
      </c>
    </row>
    <row r="33" spans="1:23" x14ac:dyDescent="0.2">
      <c r="A33" s="4">
        <v>5</v>
      </c>
      <c r="B33" s="5">
        <v>103</v>
      </c>
      <c r="C33" s="6">
        <v>17.2</v>
      </c>
      <c r="D33" s="5" t="str">
        <f>IF(B33="","",LOOKUP(B33,Entries!B$2:B$995,Entries!K$2:K$995))</f>
        <v>Lola Caulfield</v>
      </c>
      <c r="E33" s="5" t="str">
        <f>IF(B33="","",LOOKUP(B33,Entries!B$2:B$995,Entries!E$2:E$995))</f>
        <v>F13</v>
      </c>
      <c r="F33" s="5" t="str">
        <f>IF(B33="","",LOOKUP(B33,Entries!B$2:B$995,Entries!F$2:F$995))</f>
        <v>Cleethorpes AC</v>
      </c>
      <c r="G33" s="5" t="str">
        <f>IF(B33="","",LOOKUP(B33,Entries!B$2:B$995,Entries!G$2:G$995))</f>
        <v>F</v>
      </c>
      <c r="H33" s="3">
        <f>IF(F33="Cleethorpes AC",4,0)</f>
        <v>4</v>
      </c>
      <c r="I33" s="3">
        <f>IF(F33="Barnsley AC",4,0)</f>
        <v>0</v>
      </c>
      <c r="J33" s="3">
        <f>IF(F33="Barton &amp; Goole",4,0)</f>
        <v>0</v>
      </c>
      <c r="K33" s="3">
        <f>IF(F33="Wakefield DH &amp; AC",4,0)</f>
        <v>0</v>
      </c>
      <c r="M33" s="4">
        <v>5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3">
        <f>IF(R33="Cleethorpes AC",4,0)</f>
        <v>0</v>
      </c>
      <c r="U33" s="3">
        <f>IF(R33="Barnsley AC",4,0)</f>
        <v>0</v>
      </c>
      <c r="V33" s="3">
        <f>IF(R33="Barton &amp; Goole",4,0)</f>
        <v>0</v>
      </c>
      <c r="W33" s="3">
        <f>IF(R33="Wakefield DH &amp; AC",4,0)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3">
        <f>IF(F34="Cleethorpes AC",3,0)</f>
        <v>0</v>
      </c>
      <c r="I34" s="3">
        <f>IF(F34="Barnsley AC",3,0)</f>
        <v>0</v>
      </c>
      <c r="J34" s="3">
        <f>IF(F34="Barton &amp; Goole",3,0)</f>
        <v>0</v>
      </c>
      <c r="K34" s="3">
        <f>IF(F34="Wakefield DH &amp; AC",3,0)</f>
        <v>0</v>
      </c>
      <c r="M34" s="4">
        <v>6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3">
        <f>IF(R34="Cleethorpes AC",3,0)</f>
        <v>0</v>
      </c>
      <c r="U34" s="3">
        <f>IF(R34="Barnsley AC",3,0)</f>
        <v>0</v>
      </c>
      <c r="V34" s="3">
        <f>IF(R34="Barton &amp; Goole",3,0)</f>
        <v>0</v>
      </c>
      <c r="W34" s="3">
        <f>IF(R34="Wakefield DH &amp; AC",3,0)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IF(B35="","",LOOKUP(B35,Entries!B$2:B$995,Entries!K$2:K$995))</f>
        <v/>
      </c>
      <c r="E35" s="5" t="str">
        <f>IF(B35="","",LOOKUP(B35,Entries!B$2:B$995,Entries!E$2:E$995))</f>
        <v/>
      </c>
      <c r="F35" s="5" t="str">
        <f>IF(B35="","",LOOKUP(B35,Entries!B$2:B$995,Entries!F$2:F$995))</f>
        <v/>
      </c>
      <c r="G35" s="5" t="str">
        <f>IF(B35="","",LOOKUP(B35,Entries!B$2:B$995,Entries!G$2:G$995))</f>
        <v/>
      </c>
      <c r="H35" s="3">
        <f>IF(F35="Cleethorpes AC",2,0)</f>
        <v>0</v>
      </c>
      <c r="I35" s="3">
        <f>IF(F35="Barnsley AC",2,0)</f>
        <v>0</v>
      </c>
      <c r="J35" s="3">
        <f>IF(F35="Barton &amp; Goole",2,0)</f>
        <v>0</v>
      </c>
      <c r="K35" s="3">
        <f>IF(F35="Wakefield DH &amp; AC",2,0)</f>
        <v>0</v>
      </c>
      <c r="M35" s="4">
        <v>7</v>
      </c>
      <c r="N35" s="5"/>
      <c r="O35" s="6"/>
      <c r="P35" s="5" t="str">
        <f>IF(N35="","",LOOKUP(N35,Entries!B$2:B$995,Entries!K$2:K$995))</f>
        <v/>
      </c>
      <c r="Q35" s="5" t="str">
        <f>IF(N35="","",LOOKUP(N35,Entries!B$2:B$995,Entries!E$2:E$995))</f>
        <v/>
      </c>
      <c r="R35" s="5" t="str">
        <f>IF(N35="","",LOOKUP(N35,Entries!B$2:B$995,Entries!F$2:F$995))</f>
        <v/>
      </c>
      <c r="S35" s="5" t="str">
        <f>IF(N35="","",LOOKUP(N35,Entries!B$2:B$995,Entries!G$2:G$995))</f>
        <v/>
      </c>
      <c r="T35" s="3">
        <f>IF(R35="Cleethorpes AC",2,0)</f>
        <v>0</v>
      </c>
      <c r="U35" s="3">
        <f>IF(R35="Barnsley AC",2,0)</f>
        <v>0</v>
      </c>
      <c r="V35" s="3">
        <f>IF(R35="Barton &amp; Goole",2,0)</f>
        <v>0</v>
      </c>
      <c r="W35" s="3">
        <f>IF(R35="Wakefield DH &amp; AC",2,0)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IF(B36="","",LOOKUP(B36,Entries!B$2:B$995,Entries!K$2:K$995))</f>
        <v/>
      </c>
      <c r="E36" s="5" t="str">
        <f>IF(B36="","",LOOKUP(B36,Entries!B$2:B$995,Entries!E$2:E$995))</f>
        <v/>
      </c>
      <c r="F36" s="5" t="str">
        <f>IF(B36="","",LOOKUP(B36,Entries!B$2:B$995,Entries!F$2:F$995))</f>
        <v/>
      </c>
      <c r="G36" s="5" t="str">
        <f>IF(B36="","",LOOKUP(B36,Entries!B$2:B$995,Entries!G$2:G$995))</f>
        <v/>
      </c>
      <c r="H36" s="3">
        <f>IF(F36="Cleethorpes AC",1,0)</f>
        <v>0</v>
      </c>
      <c r="I36" s="3">
        <f>IF(F36="Barnsley AC",1,0)</f>
        <v>0</v>
      </c>
      <c r="J36" s="3">
        <f>IF(F36="Barton &amp; Goole",1,0)</f>
        <v>0</v>
      </c>
      <c r="K36" s="3">
        <f>IF(F36="Wakefield DH &amp; AC",1,0)</f>
        <v>0</v>
      </c>
      <c r="M36" s="4">
        <v>8</v>
      </c>
      <c r="N36" s="5"/>
      <c r="O36" s="6"/>
      <c r="P36" s="5" t="str">
        <f>IF(N36="","",LOOKUP(N36,Entries!B$2:B$995,Entries!K$2:K$995))</f>
        <v/>
      </c>
      <c r="Q36" s="5" t="str">
        <f>IF(N36="","",LOOKUP(N36,Entries!B$2:B$995,Entries!E$2:E$995))</f>
        <v/>
      </c>
      <c r="R36" s="5" t="str">
        <f>IF(N36="","",LOOKUP(N36,Entries!B$2:B$995,Entries!F$2:F$995))</f>
        <v/>
      </c>
      <c r="S36" s="5" t="str">
        <f>IF(N36="","",LOOKUP(N36,Entries!B$2:B$995,Entries!G$2:G$995))</f>
        <v/>
      </c>
      <c r="T36" s="3">
        <f>IF(R36="Cleethorpes AC",1,0)</f>
        <v>0</v>
      </c>
      <c r="U36" s="3">
        <f>IF(R36="Barnsley AC",1,0)</f>
        <v>0</v>
      </c>
      <c r="V36" s="3">
        <f>IF(R36="Barton &amp; Goole",1,0)</f>
        <v>0</v>
      </c>
      <c r="W36" s="3">
        <f>IF(R36="Wakefield DH &amp; AC",1,0)</f>
        <v>0</v>
      </c>
    </row>
    <row r="37" spans="1:23" x14ac:dyDescent="0.2">
      <c r="A37" s="4"/>
      <c r="B37" s="5"/>
      <c r="C37" s="6"/>
      <c r="D37" s="8" t="s">
        <v>17</v>
      </c>
      <c r="E37" s="9">
        <f>SUM(H29:H36)</f>
        <v>9</v>
      </c>
      <c r="F37" s="9" t="s">
        <v>851</v>
      </c>
      <c r="G37" s="9"/>
      <c r="M37" s="4"/>
      <c r="N37" s="5"/>
      <c r="O37" s="6"/>
      <c r="P37" s="8" t="s">
        <v>17</v>
      </c>
      <c r="Q37" s="9">
        <f>SUM(T29:T36)</f>
        <v>0</v>
      </c>
      <c r="R37" s="9" t="s">
        <v>851</v>
      </c>
      <c r="S37" s="9"/>
    </row>
    <row r="38" spans="1:23" x14ac:dyDescent="0.2">
      <c r="A38" s="4"/>
      <c r="B38" s="5"/>
      <c r="C38" s="6"/>
      <c r="D38" s="9"/>
      <c r="E38" s="9">
        <f>SUM(I29:I36)</f>
        <v>0</v>
      </c>
      <c r="F38" s="9" t="s">
        <v>107</v>
      </c>
      <c r="G38" s="9"/>
      <c r="M38" s="4"/>
      <c r="N38" s="5"/>
      <c r="O38" s="6"/>
      <c r="P38" s="9"/>
      <c r="Q38" s="9">
        <f>SUM(U29:U36)</f>
        <v>0</v>
      </c>
      <c r="R38" s="9" t="s">
        <v>107</v>
      </c>
      <c r="S38" s="9"/>
    </row>
    <row r="39" spans="1:23" x14ac:dyDescent="0.2">
      <c r="A39" s="4"/>
      <c r="B39" s="5"/>
      <c r="C39" s="6"/>
      <c r="D39" s="31"/>
      <c r="E39" s="9">
        <f>SUM(J29:J36)</f>
        <v>7</v>
      </c>
      <c r="F39" s="31" t="s">
        <v>30</v>
      </c>
      <c r="G39" s="32"/>
      <c r="M39" s="28"/>
      <c r="N39" s="29"/>
      <c r="O39" s="30"/>
      <c r="P39" s="31"/>
      <c r="Q39" s="9">
        <f>SUM(V29:V36)</f>
        <v>0</v>
      </c>
      <c r="R39" s="31" t="s">
        <v>30</v>
      </c>
      <c r="S39" s="32"/>
    </row>
    <row r="40" spans="1:23" ht="13.5" thickBot="1" x14ac:dyDescent="0.25">
      <c r="A40" s="4"/>
      <c r="B40" s="5"/>
      <c r="C40" s="6"/>
      <c r="D40" s="31"/>
      <c r="E40" s="9">
        <f>SUM(K29:K36)</f>
        <v>14</v>
      </c>
      <c r="F40" s="31" t="s">
        <v>1335</v>
      </c>
      <c r="G40" s="32"/>
      <c r="M40" s="28"/>
      <c r="N40" s="29"/>
      <c r="O40" s="30"/>
      <c r="P40" s="31"/>
      <c r="Q40" s="9">
        <f>SUM(W29:W36)</f>
        <v>0</v>
      </c>
      <c r="R40" s="31" t="s">
        <v>1335</v>
      </c>
      <c r="S40" s="32"/>
    </row>
    <row r="41" spans="1:23" x14ac:dyDescent="0.2">
      <c r="A41" s="235" t="s">
        <v>61</v>
      </c>
      <c r="B41" s="236"/>
      <c r="C41" s="236"/>
      <c r="D41" s="236"/>
      <c r="E41" s="236"/>
      <c r="F41" s="236"/>
      <c r="G41" s="237"/>
      <c r="H41" s="2"/>
      <c r="I41" s="2"/>
      <c r="J41" s="2"/>
      <c r="M41" s="241" t="s">
        <v>104</v>
      </c>
      <c r="N41" s="242"/>
      <c r="O41" s="242"/>
      <c r="P41" s="242"/>
      <c r="Q41" s="242"/>
      <c r="R41" s="242"/>
      <c r="S41" s="243"/>
      <c r="T41" s="2"/>
      <c r="U41" s="2"/>
      <c r="V41" s="2"/>
    </row>
    <row r="42" spans="1:23" x14ac:dyDescent="0.2">
      <c r="A42" s="4">
        <v>1</v>
      </c>
      <c r="B42" s="5">
        <v>25</v>
      </c>
      <c r="C42" s="6">
        <v>15.7</v>
      </c>
      <c r="D42" s="5" t="str">
        <f>IF(B42="","",LOOKUP(B42,Entries!B$2:B$995,Entries!K$2:K$995))</f>
        <v>Ewan Macmillan</v>
      </c>
      <c r="E42" s="5" t="str">
        <f>IF(B42="","",LOOKUP(B42,Entries!B$2:B$995,Entries!E$2:E$995))</f>
        <v>M13</v>
      </c>
      <c r="F42" s="5" t="str">
        <f>IF(B42="","",LOOKUP(B42,Entries!B$2:B$995,Entries!F$2:F$995))</f>
        <v>Barton &amp; Goole</v>
      </c>
      <c r="G42" s="5" t="str">
        <f>IF(B42="","",LOOKUP(B42,Entries!B$2:B$995,Entries!G$2:G$995))</f>
        <v>M</v>
      </c>
      <c r="H42" s="3">
        <f>IF(F42="Cleethorpes AC",8,0)</f>
        <v>0</v>
      </c>
      <c r="I42" s="3">
        <f>IF(F42="Barnsley AC",8,0)</f>
        <v>0</v>
      </c>
      <c r="J42" s="3">
        <f>IF(F42="Barton &amp; Goole",8,0)</f>
        <v>8</v>
      </c>
      <c r="K42" s="3">
        <f>IF(F42="Wakefield DH &amp; AC",8,0)</f>
        <v>0</v>
      </c>
      <c r="M42" s="4">
        <v>1</v>
      </c>
      <c r="N42" s="5"/>
      <c r="O42" s="6"/>
      <c r="P42" s="5" t="str">
        <f>IF(N42="","",LOOKUP(N42,Entries!B$2:B$995,Entries!K$2:K$995))</f>
        <v/>
      </c>
      <c r="Q42" s="5" t="str">
        <f>IF(N42="","",LOOKUP(N42,Entries!B$2:B$995,Entries!E$2:E$995))</f>
        <v/>
      </c>
      <c r="R42" s="5" t="str">
        <f>IF(N42="","",LOOKUP(N42,Entries!B$2:B$995,Entries!F$2:F$995))</f>
        <v/>
      </c>
      <c r="S42" s="5" t="str">
        <f>IF(N42="","",LOOKUP(N42,Entries!B$2:B$995,Entries!G$2:G$995))</f>
        <v/>
      </c>
      <c r="T42" s="3">
        <f>IF(R42="Cleethorpes AC",8,0)</f>
        <v>0</v>
      </c>
      <c r="U42" s="3">
        <f>IF(R42="Barnsley AC",8,0)</f>
        <v>0</v>
      </c>
      <c r="V42" s="3">
        <f>IF(R42="Barton &amp; Goole",8,0)</f>
        <v>0</v>
      </c>
      <c r="W42" s="3">
        <f>IF(R42="Wakefield DH &amp; AC",8,0)</f>
        <v>0</v>
      </c>
    </row>
    <row r="43" spans="1:23" x14ac:dyDescent="0.2">
      <c r="A43" s="4">
        <v>2</v>
      </c>
      <c r="B43" s="5">
        <v>108</v>
      </c>
      <c r="C43" s="6">
        <v>16.399999999999999</v>
      </c>
      <c r="D43" s="5" t="str">
        <f>IF(B43="","",LOOKUP(B43,Entries!B$2:B$995,Entries!K$2:K$995))</f>
        <v>Rueben  Harris</v>
      </c>
      <c r="E43" s="5" t="str">
        <f>IF(B43="","",LOOKUP(B43,Entries!B$2:B$995,Entries!E$2:E$995))</f>
        <v>M13</v>
      </c>
      <c r="F43" s="5" t="str">
        <f>IF(B43="","",LOOKUP(B43,Entries!B$2:B$995,Entries!F$2:F$995))</f>
        <v>Cleethorpes AC</v>
      </c>
      <c r="G43" s="5" t="str">
        <f>IF(B43="","",LOOKUP(B43,Entries!B$2:B$995,Entries!G$2:G$995))</f>
        <v>M</v>
      </c>
      <c r="H43" s="3">
        <f>IF(F43="Cleethorpes AC",7,0)</f>
        <v>7</v>
      </c>
      <c r="I43" s="3">
        <f>IF(F43="Barnsley AC",7,0)</f>
        <v>0</v>
      </c>
      <c r="J43" s="3">
        <f>IF(F43="Barton &amp; Goole",7,0)</f>
        <v>0</v>
      </c>
      <c r="K43" s="3">
        <f>IF(F43="Wakefield DH &amp; AC",7,0)</f>
        <v>0</v>
      </c>
      <c r="M43" s="4">
        <v>2</v>
      </c>
      <c r="N43" s="5"/>
      <c r="O43" s="6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3">
        <f>IF(R43="Cleethorpes AC",7,0)</f>
        <v>0</v>
      </c>
      <c r="U43" s="3">
        <f>IF(R43="Barnsley AC",7,0)</f>
        <v>0</v>
      </c>
      <c r="V43" s="3">
        <f>IF(R43="Barton &amp; Goole",7,0)</f>
        <v>0</v>
      </c>
      <c r="W43" s="3">
        <f>IF(R43="Wakefield DH &amp; AC",7,0)</f>
        <v>0</v>
      </c>
    </row>
    <row r="44" spans="1:23" x14ac:dyDescent="0.2">
      <c r="A44" s="4">
        <v>3</v>
      </c>
      <c r="B44" s="5">
        <v>30</v>
      </c>
      <c r="C44" s="6">
        <v>17</v>
      </c>
      <c r="D44" s="5" t="str">
        <f>IF(B44="","",LOOKUP(B44,Entries!B$2:B$995,Entries!K$2:K$995))</f>
        <v>Lucas  Dunk</v>
      </c>
      <c r="E44" s="5" t="str">
        <f>IF(B44="","",LOOKUP(B44,Entries!B$2:B$995,Entries!E$2:E$995))</f>
        <v>M13</v>
      </c>
      <c r="F44" s="5" t="str">
        <f>IF(B44="","",LOOKUP(B44,Entries!B$2:B$995,Entries!F$2:F$995))</f>
        <v>Barton &amp; Goole</v>
      </c>
      <c r="G44" s="5" t="str">
        <f>IF(B44="","",LOOKUP(B44,Entries!B$2:B$995,Entries!G$2:G$995))</f>
        <v>M</v>
      </c>
      <c r="H44" s="3">
        <f>IF(F44="Cleethorpes AC",6,0)</f>
        <v>0</v>
      </c>
      <c r="I44" s="3">
        <f>IF(F44="Barnsley AC",6,0)</f>
        <v>0</v>
      </c>
      <c r="J44" s="3">
        <f>IF(F44="Barton &amp; Goole",6,0)</f>
        <v>6</v>
      </c>
      <c r="K44" s="3">
        <f>IF(F44="Wakefield DH &amp; AC",6,0)</f>
        <v>0</v>
      </c>
      <c r="M44" s="4">
        <v>3</v>
      </c>
      <c r="N44" s="5"/>
      <c r="O44" s="6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3">
        <f>IF(R44="Cleethorpes AC",6,0)</f>
        <v>0</v>
      </c>
      <c r="U44" s="3">
        <f>IF(R44="Barnsley AC",6,0)</f>
        <v>0</v>
      </c>
      <c r="V44" s="3">
        <f>IF(R44="Barton &amp; Goole",6,0)</f>
        <v>0</v>
      </c>
      <c r="W44" s="3">
        <f>IF(R44="Wakefield DH &amp; AC",6,0)</f>
        <v>0</v>
      </c>
    </row>
    <row r="45" spans="1:23" x14ac:dyDescent="0.2">
      <c r="A45" s="4">
        <v>4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3">
        <f>IF(F45="Cleethorpes AC",5,0)</f>
        <v>0</v>
      </c>
      <c r="I45" s="3">
        <f>IF(F45="Barnsley AC",5,0)</f>
        <v>0</v>
      </c>
      <c r="J45" s="3">
        <f>IF(F45="Barton &amp; Goole",5,0)</f>
        <v>0</v>
      </c>
      <c r="K45" s="3">
        <f>IF(F45="Wakefield DH &amp; AC",5,0)</f>
        <v>0</v>
      </c>
      <c r="M45" s="4">
        <v>4</v>
      </c>
      <c r="N45" s="5"/>
      <c r="O45" s="6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3">
        <f>IF(R45="Cleethorpes AC",5,0)</f>
        <v>0</v>
      </c>
      <c r="U45" s="3">
        <f>IF(R45="Barnsley AC",5,0)</f>
        <v>0</v>
      </c>
      <c r="V45" s="3">
        <f>IF(R45="Barton &amp; Goole",5,0)</f>
        <v>0</v>
      </c>
      <c r="W45" s="3">
        <f>IF(R45="Wakefield DH &amp; AC",5,0)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3">
        <f>IF(F46="Cleethorpes AC",4,0)</f>
        <v>0</v>
      </c>
      <c r="I46" s="3">
        <f>IF(F46="Barnsley AC",4,0)</f>
        <v>0</v>
      </c>
      <c r="J46" s="3">
        <f>IF(F46="Barton &amp; Goole",4,0)</f>
        <v>0</v>
      </c>
      <c r="K46" s="3">
        <f>IF(F46="Wakefield DH &amp; AC",4,0)</f>
        <v>0</v>
      </c>
      <c r="M46" s="4">
        <v>5</v>
      </c>
      <c r="N46" s="5"/>
      <c r="O46" s="6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3">
        <f>IF(R46="Cleethorpes AC",4,0)</f>
        <v>0</v>
      </c>
      <c r="U46" s="3">
        <f>IF(R46="Barnsley AC",4,0)</f>
        <v>0</v>
      </c>
      <c r="V46" s="3">
        <f>IF(R46="Barton &amp; Goole",4,0)</f>
        <v>0</v>
      </c>
      <c r="W46" s="3">
        <f>IF(R46="Wakefield DH &amp; AC",4,0)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IF(B47="","",LOOKUP(B47,Entries!B$2:B$995,Entries!K$2:K$995))</f>
        <v/>
      </c>
      <c r="E47" s="5" t="str">
        <f>IF(B47="","",LOOKUP(B47,Entries!B$2:B$995,Entries!E$2:E$995))</f>
        <v/>
      </c>
      <c r="F47" s="5" t="str">
        <f>IF(B47="","",LOOKUP(B47,Entries!B$2:B$995,Entries!F$2:F$995))</f>
        <v/>
      </c>
      <c r="G47" s="5" t="str">
        <f>IF(B47="","",LOOKUP(B47,Entries!B$2:B$995,Entries!G$2:G$995))</f>
        <v/>
      </c>
      <c r="H47" s="3">
        <f>IF(F47="Cleethorpes AC",3,0)</f>
        <v>0</v>
      </c>
      <c r="I47" s="3">
        <f>IF(F47="Barnsley AC",3,0)</f>
        <v>0</v>
      </c>
      <c r="J47" s="3">
        <f>IF(F47="Barton &amp; Goole",3,0)</f>
        <v>0</v>
      </c>
      <c r="K47" s="3">
        <f>IF(F47="Wakefield DH &amp; AC",3,0)</f>
        <v>0</v>
      </c>
      <c r="M47" s="4">
        <v>6</v>
      </c>
      <c r="N47" s="5"/>
      <c r="O47" s="6"/>
      <c r="P47" s="5" t="str">
        <f>IF(N47="","",LOOKUP(N47,Entries!B$2:B$995,Entries!K$2:K$995))</f>
        <v/>
      </c>
      <c r="Q47" s="5" t="str">
        <f>IF(N47="","",LOOKUP(N47,Entries!B$2:B$995,Entries!E$2:E$995))</f>
        <v/>
      </c>
      <c r="R47" s="5" t="str">
        <f>IF(N47="","",LOOKUP(N47,Entries!B$2:B$995,Entries!F$2:F$995))</f>
        <v/>
      </c>
      <c r="S47" s="5" t="str">
        <f>IF(N47="","",LOOKUP(N47,Entries!B$2:B$995,Entries!G$2:G$995))</f>
        <v/>
      </c>
      <c r="T47" s="3">
        <f>IF(R47="Cleethorpes AC",3,0)</f>
        <v>0</v>
      </c>
      <c r="U47" s="3">
        <f>IF(R47="Barnsley AC",3,0)</f>
        <v>0</v>
      </c>
      <c r="V47" s="3">
        <f>IF(R47="Barton &amp; Goole",3,0)</f>
        <v>0</v>
      </c>
      <c r="W47" s="3">
        <f>IF(R47="Wakefield DH &amp; AC",3,0)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IF(B48="","",LOOKUP(B48,Entries!B$2:B$995,Entries!K$2:K$995))</f>
        <v/>
      </c>
      <c r="E48" s="5" t="str">
        <f>IF(B48="","",LOOKUP(B48,Entries!B$2:B$995,Entries!E$2:E$995))</f>
        <v/>
      </c>
      <c r="F48" s="5" t="str">
        <f>IF(B48="","",LOOKUP(B48,Entries!B$2:B$995,Entries!F$2:F$995))</f>
        <v/>
      </c>
      <c r="G48" s="5" t="str">
        <f>IF(B48="","",LOOKUP(B48,Entries!B$2:B$995,Entries!G$2:G$995))</f>
        <v/>
      </c>
      <c r="H48" s="3">
        <f>IF(F48="Cleethorpes AC",2,0)</f>
        <v>0</v>
      </c>
      <c r="I48" s="3">
        <f>IF(F48="Barnsley AC",2,0)</f>
        <v>0</v>
      </c>
      <c r="J48" s="3">
        <f>IF(F48="Barton &amp; Goole",2,0)</f>
        <v>0</v>
      </c>
      <c r="K48" s="3">
        <f>IF(F48="Wakefield DH &amp; AC",2,0)</f>
        <v>0</v>
      </c>
      <c r="M48" s="4">
        <v>7</v>
      </c>
      <c r="N48" s="5"/>
      <c r="O48" s="6"/>
      <c r="P48" s="5" t="str">
        <f>IF(N48="","",LOOKUP(N48,Entries!B$2:B$995,Entries!K$2:K$995))</f>
        <v/>
      </c>
      <c r="Q48" s="5" t="str">
        <f>IF(N48="","",LOOKUP(N48,Entries!B$2:B$995,Entries!E$2:E$995))</f>
        <v/>
      </c>
      <c r="R48" s="5" t="str">
        <f>IF(N48="","",LOOKUP(N48,Entries!B$2:B$995,Entries!F$2:F$995))</f>
        <v/>
      </c>
      <c r="S48" s="5" t="str">
        <f>IF(N48="","",LOOKUP(N48,Entries!B$2:B$995,Entries!G$2:G$995))</f>
        <v/>
      </c>
      <c r="T48" s="3">
        <f>IF(R48="Cleethorpes AC",2,0)</f>
        <v>0</v>
      </c>
      <c r="U48" s="3">
        <f>IF(R48="Barnsley AC",2,0)</f>
        <v>0</v>
      </c>
      <c r="V48" s="3">
        <f>IF(R48="Barton &amp; Goole",2,0)</f>
        <v>0</v>
      </c>
      <c r="W48" s="3">
        <f>IF(R48="Wakefield DH &amp; AC",2,0)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IF(B49="","",LOOKUP(B49,Entries!B$2:B$995,Entries!K$2:K$995))</f>
        <v/>
      </c>
      <c r="E49" s="5" t="str">
        <f>IF(B49="","",LOOKUP(B49,Entries!B$2:B$995,Entries!E$2:E$995))</f>
        <v/>
      </c>
      <c r="F49" s="5" t="str">
        <f>IF(B49="","",LOOKUP(B49,Entries!B$2:B$995,Entries!F$2:F$995))</f>
        <v/>
      </c>
      <c r="G49" s="5" t="str">
        <f>IF(B49="","",LOOKUP(B49,Entries!B$2:B$995,Entries!G$2:G$995))</f>
        <v/>
      </c>
      <c r="H49" s="3">
        <f>IF(F49="Cleethorpes AC",1,0)</f>
        <v>0</v>
      </c>
      <c r="I49" s="3">
        <f>IF(F49="Barnsley AC",1,0)</f>
        <v>0</v>
      </c>
      <c r="J49" s="3">
        <f>IF(F49="Barton &amp; Goole",1,0)</f>
        <v>0</v>
      </c>
      <c r="K49" s="3">
        <f>IF(F49="Wakefield DH &amp; AC",1,0)</f>
        <v>0</v>
      </c>
      <c r="M49" s="4">
        <v>8</v>
      </c>
      <c r="N49" s="5"/>
      <c r="O49" s="6"/>
      <c r="P49" s="5" t="str">
        <f>IF(N49="","",LOOKUP(N49,Entries!B$2:B$995,Entries!K$2:K$995))</f>
        <v/>
      </c>
      <c r="Q49" s="5" t="str">
        <f>IF(N49="","",LOOKUP(N49,Entries!B$2:B$995,Entries!E$2:E$995))</f>
        <v/>
      </c>
      <c r="R49" s="5" t="str">
        <f>IF(N49="","",LOOKUP(N49,Entries!B$2:B$995,Entries!F$2:F$995))</f>
        <v/>
      </c>
      <c r="S49" s="5" t="str">
        <f>IF(N49="","",LOOKUP(N49,Entries!B$2:B$995,Entries!G$2:G$995))</f>
        <v/>
      </c>
      <c r="T49" s="3">
        <f>IF(R49="Cleethorpes AC",1,0)</f>
        <v>0</v>
      </c>
      <c r="U49" s="3">
        <f>IF(R49="Barnsley AC",1,0)</f>
        <v>0</v>
      </c>
      <c r="V49" s="3">
        <f>IF(R49="Barton &amp; Goole",1,0)</f>
        <v>0</v>
      </c>
      <c r="W49" s="3">
        <f>IF(R49="Wakefield DH &amp; AC",1,0)</f>
        <v>0</v>
      </c>
    </row>
    <row r="50" spans="1:23" x14ac:dyDescent="0.2">
      <c r="A50" s="4"/>
      <c r="B50" s="5"/>
      <c r="C50" s="6"/>
      <c r="D50" s="8" t="s">
        <v>17</v>
      </c>
      <c r="E50" s="9">
        <f>SUM(H42:H49)</f>
        <v>7</v>
      </c>
      <c r="F50" s="9" t="s">
        <v>851</v>
      </c>
      <c r="G50" s="9"/>
      <c r="M50" s="4"/>
      <c r="N50" s="5"/>
      <c r="O50" s="6"/>
      <c r="P50" s="8" t="s">
        <v>17</v>
      </c>
      <c r="Q50" s="9">
        <f>SUM(T42:T49)</f>
        <v>0</v>
      </c>
      <c r="R50" s="9" t="s">
        <v>851</v>
      </c>
      <c r="S50" s="9"/>
    </row>
    <row r="51" spans="1:23" x14ac:dyDescent="0.2">
      <c r="A51" s="4"/>
      <c r="B51" s="5"/>
      <c r="C51" s="6"/>
      <c r="D51" s="9"/>
      <c r="E51" s="9">
        <f>SUM(I42:I49)</f>
        <v>0</v>
      </c>
      <c r="F51" s="9" t="s">
        <v>107</v>
      </c>
      <c r="G51" s="9"/>
      <c r="M51" s="4"/>
      <c r="N51" s="5"/>
      <c r="O51" s="6"/>
      <c r="P51" s="9"/>
      <c r="Q51" s="9">
        <f>SUM(U42:U49)</f>
        <v>0</v>
      </c>
      <c r="R51" s="9" t="s">
        <v>107</v>
      </c>
      <c r="S51" s="9"/>
    </row>
    <row r="52" spans="1:23" x14ac:dyDescent="0.2">
      <c r="A52" s="4"/>
      <c r="B52" s="5"/>
      <c r="C52" s="6"/>
      <c r="D52" s="31"/>
      <c r="E52" s="9">
        <f>SUM(J42:J49)</f>
        <v>14</v>
      </c>
      <c r="F52" s="31" t="s">
        <v>30</v>
      </c>
      <c r="G52" s="32"/>
      <c r="M52" s="28"/>
      <c r="N52" s="29"/>
      <c r="O52" s="30"/>
      <c r="P52" s="31"/>
      <c r="Q52" s="9">
        <f>SUM(V42:V49)</f>
        <v>0</v>
      </c>
      <c r="R52" s="31" t="s">
        <v>30</v>
      </c>
      <c r="S52" s="32"/>
    </row>
    <row r="53" spans="1:23" ht="13.5" thickBot="1" x14ac:dyDescent="0.25">
      <c r="A53" s="4"/>
      <c r="B53" s="5"/>
      <c r="C53" s="6"/>
      <c r="D53" s="31"/>
      <c r="E53" s="9">
        <f>SUM(K42:K49)</f>
        <v>0</v>
      </c>
      <c r="F53" s="31" t="s">
        <v>1335</v>
      </c>
      <c r="G53" s="32"/>
      <c r="M53" s="28"/>
      <c r="N53" s="29"/>
      <c r="O53" s="30"/>
      <c r="P53" s="31"/>
      <c r="Q53" s="9">
        <f>SUM(W42:W49)</f>
        <v>0</v>
      </c>
      <c r="R53" s="31" t="s">
        <v>1335</v>
      </c>
      <c r="S53" s="32"/>
    </row>
    <row r="54" spans="1:23" x14ac:dyDescent="0.2">
      <c r="A54" s="235" t="s">
        <v>62</v>
      </c>
      <c r="B54" s="236"/>
      <c r="C54" s="236"/>
      <c r="D54" s="236"/>
      <c r="E54" s="236"/>
      <c r="F54" s="236"/>
      <c r="G54" s="237"/>
      <c r="H54" s="2"/>
      <c r="I54" s="2"/>
      <c r="J54" s="2"/>
      <c r="M54" s="241" t="s">
        <v>34</v>
      </c>
      <c r="N54" s="242"/>
      <c r="O54" s="242"/>
      <c r="P54" s="242"/>
      <c r="Q54" s="242"/>
      <c r="R54" s="242"/>
      <c r="S54" s="243"/>
      <c r="T54" s="2"/>
      <c r="U54" s="2"/>
      <c r="V54" s="2"/>
    </row>
    <row r="55" spans="1:23" x14ac:dyDescent="0.2">
      <c r="A55" s="4">
        <v>1</v>
      </c>
      <c r="B55" s="5">
        <v>124</v>
      </c>
      <c r="C55" s="6">
        <v>16.600000000000001</v>
      </c>
      <c r="D55" s="5" t="str">
        <f>IF(B55="","",LOOKUP(B55,Entries!B$2:B$995,Entries!K$2:K$995))</f>
        <v>Natalia Wilson</v>
      </c>
      <c r="E55" s="5" t="str">
        <f>IF(B55="","",LOOKUP(B55,Entries!B$2:B$995,Entries!E$2:E$995))</f>
        <v>F15</v>
      </c>
      <c r="F55" s="5" t="str">
        <f>IF(B55="","",LOOKUP(B55,Entries!B$2:B$995,Entries!F$2:F$995))</f>
        <v>Cleethorpes AC</v>
      </c>
      <c r="G55" s="5" t="str">
        <f>IF(B55="","",LOOKUP(B55,Entries!B$2:B$995,Entries!G$2:G$995))</f>
        <v>F</v>
      </c>
      <c r="H55" s="3">
        <f>IF(F55="Cleethorpes AC",8,0)</f>
        <v>8</v>
      </c>
      <c r="I55" s="3">
        <f>IF(F55="Barnsley AC",8,0)</f>
        <v>0</v>
      </c>
      <c r="J55" s="3">
        <f>IF(F55="Barton &amp; Goole",8,0)</f>
        <v>0</v>
      </c>
      <c r="K55" s="3">
        <f>IF(F55="Wakefield DH &amp; AC",8,0)</f>
        <v>0</v>
      </c>
      <c r="M55" s="4">
        <v>1</v>
      </c>
      <c r="N55" s="5">
        <v>232</v>
      </c>
      <c r="O55" s="6">
        <v>4.49</v>
      </c>
      <c r="P55" s="5" t="str">
        <f>IF(N55="","",LOOKUP(N55,Entries!B$2:B$995,Entries!K$2:K$995))</f>
        <v>Amy Louise Gleghorn</v>
      </c>
      <c r="Q55" s="5" t="str">
        <f>IF(N55="","",LOOKUP(N55,Entries!B$2:B$995,Entries!E$2:E$995))</f>
        <v>F15</v>
      </c>
      <c r="R55" s="5" t="str">
        <f>IF(N55="","",LOOKUP(N55,Entries!B$2:B$995,Entries!F$2:F$995))</f>
        <v>Wakefield DH &amp; AC</v>
      </c>
      <c r="S55" s="5" t="str">
        <f>IF(N55="","",LOOKUP(N55,Entries!B$2:B$995,Entries!G$2:G$995))</f>
        <v>F</v>
      </c>
      <c r="T55" s="3">
        <f>IF(R55="Cleethorpes AC",8,0)</f>
        <v>0</v>
      </c>
      <c r="U55" s="3">
        <f>IF(R55="Barnsley AC",8,0)</f>
        <v>0</v>
      </c>
      <c r="V55" s="3">
        <f>IF(R55="Barton &amp; Goole",8,0)</f>
        <v>0</v>
      </c>
      <c r="W55" s="3">
        <f>IF(R55="Wakefield DH &amp; AC",8,0)</f>
        <v>8</v>
      </c>
    </row>
    <row r="56" spans="1:23" x14ac:dyDescent="0.2">
      <c r="A56" s="4">
        <v>2</v>
      </c>
      <c r="B56" s="5"/>
      <c r="C56" s="6"/>
      <c r="D56" s="5" t="str">
        <f>IF(B56="","",LOOKUP(B56,Entries!B$2:B$995,Entries!K$2:K$995))</f>
        <v/>
      </c>
      <c r="E56" s="5" t="str">
        <f>IF(B56="","",LOOKUP(B56,Entries!B$2:B$995,Entries!E$2:E$995))</f>
        <v/>
      </c>
      <c r="F56" s="5" t="str">
        <f>IF(B56="","",LOOKUP(B56,Entries!B$2:B$995,Entries!F$2:F$995))</f>
        <v/>
      </c>
      <c r="G56" s="5" t="str">
        <f>IF(B56="","",LOOKUP(B56,Entries!B$2:B$995,Entries!G$2:G$995))</f>
        <v/>
      </c>
      <c r="H56" s="3">
        <f>IF(F56="Cleethorpes AC",7,0)</f>
        <v>0</v>
      </c>
      <c r="I56" s="3">
        <f>IF(F56="Barnsley AC",7,0)</f>
        <v>0</v>
      </c>
      <c r="J56" s="3">
        <f>IF(F56="Barton &amp; Goole",7,0)</f>
        <v>0</v>
      </c>
      <c r="K56" s="3">
        <f>IF(F56="Wakefield DH &amp; AC",7,0)</f>
        <v>0</v>
      </c>
      <c r="M56" s="4">
        <v>2</v>
      </c>
      <c r="N56" s="5">
        <v>315</v>
      </c>
      <c r="O56" s="6">
        <v>4.08</v>
      </c>
      <c r="P56" s="5" t="str">
        <f>IF(N56="","",LOOKUP(N56,Entries!B$2:B$995,Entries!K$2:K$995))</f>
        <v>Sylvie Pell</v>
      </c>
      <c r="Q56" s="5" t="str">
        <f>IF(N56="","",LOOKUP(N56,Entries!B$2:B$995,Entries!E$2:E$995))</f>
        <v>F15</v>
      </c>
      <c r="R56" s="5" t="str">
        <f>IF(N56="","",LOOKUP(N56,Entries!B$2:B$995,Entries!F$2:F$995))</f>
        <v>Wakefield DH &amp; AC</v>
      </c>
      <c r="S56" s="5" t="str">
        <f>IF(N56="","",LOOKUP(N56,Entries!B$2:B$995,Entries!G$2:G$995))</f>
        <v>F</v>
      </c>
      <c r="T56" s="3">
        <f>IF(R56="Cleethorpes AC",7,0)</f>
        <v>0</v>
      </c>
      <c r="U56" s="3">
        <f>IF(R56="Barnsley AC",7,0)</f>
        <v>0</v>
      </c>
      <c r="V56" s="3">
        <f>IF(R56="Barton &amp; Goole",7,0)</f>
        <v>0</v>
      </c>
      <c r="W56" s="3">
        <f>IF(R56="Wakefield DH &amp; AC",7,0)</f>
        <v>7</v>
      </c>
    </row>
    <row r="57" spans="1:23" x14ac:dyDescent="0.2">
      <c r="A57" s="4">
        <v>3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3">
        <f>IF(F57="Cleethorpes AC",6,0)</f>
        <v>0</v>
      </c>
      <c r="I57" s="3">
        <f>IF(F57="Barnsley AC",6,0)</f>
        <v>0</v>
      </c>
      <c r="J57" s="3">
        <f>IF(F57="Barton &amp; Goole",6,0)</f>
        <v>0</v>
      </c>
      <c r="K57" s="3">
        <f>IF(F57="Wakefield DH &amp; AC",6,0)</f>
        <v>0</v>
      </c>
      <c r="M57" s="4">
        <v>3</v>
      </c>
      <c r="N57" s="5">
        <v>37</v>
      </c>
      <c r="O57" s="6">
        <v>3.32</v>
      </c>
      <c r="P57" s="5" t="str">
        <f>IF(N57="","",LOOKUP(N57,Entries!B$2:B$995,Entries!K$2:K$995))</f>
        <v>Evanna Macmillan</v>
      </c>
      <c r="Q57" s="5" t="str">
        <f>IF(N57="","",LOOKUP(N57,Entries!B$2:B$995,Entries!E$2:E$995))</f>
        <v>F15</v>
      </c>
      <c r="R57" s="5" t="str">
        <f>IF(N57="","",LOOKUP(N57,Entries!B$2:B$995,Entries!F$2:F$995))</f>
        <v>Barton &amp; Goole</v>
      </c>
      <c r="S57" s="5" t="str">
        <f>IF(N57="","",LOOKUP(N57,Entries!B$2:B$995,Entries!G$2:G$995))</f>
        <v>F</v>
      </c>
      <c r="T57" s="3">
        <f>IF(R57="Cleethorpes AC",6,0)</f>
        <v>0</v>
      </c>
      <c r="U57" s="3">
        <f>IF(R57="Barnsley AC",6,0)</f>
        <v>0</v>
      </c>
      <c r="V57" s="3">
        <f>IF(R57="Barton &amp; Goole",6,0)</f>
        <v>6</v>
      </c>
      <c r="W57" s="3">
        <f>IF(R57="Wakefield DH &amp; AC",6,0)</f>
        <v>0</v>
      </c>
    </row>
    <row r="58" spans="1:23" x14ac:dyDescent="0.2">
      <c r="A58" s="4">
        <v>4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3">
        <f>IF(F58="Cleethorpes AC",5,0)</f>
        <v>0</v>
      </c>
      <c r="I58" s="3">
        <f>IF(F58="Barnsley AC",5,0)</f>
        <v>0</v>
      </c>
      <c r="J58" s="3">
        <f>IF(F58="Barton &amp; Goole",5,0)</f>
        <v>0</v>
      </c>
      <c r="K58" s="3">
        <f>IF(F58="Wakefield DH &amp; AC",5,0)</f>
        <v>0</v>
      </c>
      <c r="M58" s="4">
        <v>4</v>
      </c>
      <c r="N58" s="5">
        <v>146</v>
      </c>
      <c r="O58" s="6">
        <v>3.1</v>
      </c>
      <c r="P58" s="5" t="str">
        <f>IF(N58="","",LOOKUP(N58,Entries!B$2:B$995,Entries!K$2:K$995))</f>
        <v>Kaitlyn Childs</v>
      </c>
      <c r="Q58" s="5" t="str">
        <f>IF(N58="","",LOOKUP(N58,Entries!B$2:B$995,Entries!E$2:E$995))</f>
        <v>F15</v>
      </c>
      <c r="R58" s="5" t="str">
        <f>IF(N58="","",LOOKUP(N58,Entries!B$2:B$995,Entries!F$2:F$995))</f>
        <v>Cleethorpes AC</v>
      </c>
      <c r="S58" s="5" t="str">
        <f>IF(N58="","",LOOKUP(N58,Entries!B$2:B$995,Entries!G$2:G$995))</f>
        <v>F</v>
      </c>
      <c r="T58" s="3">
        <f>IF(R58="Cleethorpes AC",5,0)</f>
        <v>5</v>
      </c>
      <c r="U58" s="3">
        <f>IF(R58="Barnsley AC",5,0)</f>
        <v>0</v>
      </c>
      <c r="V58" s="3">
        <f>IF(R58="Barton &amp; Goole",5,0)</f>
        <v>0</v>
      </c>
      <c r="W58" s="3">
        <f>IF(R58="Wakefield DH &amp; AC",5,0)</f>
        <v>0</v>
      </c>
    </row>
    <row r="59" spans="1:23" x14ac:dyDescent="0.2">
      <c r="A59" s="4">
        <v>5</v>
      </c>
      <c r="B59" s="5"/>
      <c r="C59" s="6"/>
      <c r="D59" s="5" t="str">
        <f>IF(B59="","",LOOKUP(B59,Entries!B$2:B$995,Entries!K$2:K$995))</f>
        <v/>
      </c>
      <c r="E59" s="5" t="str">
        <f>IF(B59="","",LOOKUP(B59,Entries!B$2:B$995,Entries!E$2:E$995))</f>
        <v/>
      </c>
      <c r="F59" s="5" t="str">
        <f>IF(B59="","",LOOKUP(B59,Entries!B$2:B$995,Entries!F$2:F$995))</f>
        <v/>
      </c>
      <c r="G59" s="5" t="str">
        <f>IF(B59="","",LOOKUP(B59,Entries!B$2:B$995,Entries!G$2:G$995))</f>
        <v/>
      </c>
      <c r="H59" s="3">
        <f>IF(F59="Cleethorpes AC",4,0)</f>
        <v>0</v>
      </c>
      <c r="I59" s="3">
        <f>IF(F59="Barnsley AC",4,0)</f>
        <v>0</v>
      </c>
      <c r="J59" s="3">
        <f>IF(F59="Barton &amp; Goole",4,0)</f>
        <v>0</v>
      </c>
      <c r="K59" s="3">
        <f>IF(F59="Wakefield DH &amp; AC",4,0)</f>
        <v>0</v>
      </c>
      <c r="M59" s="4">
        <v>5</v>
      </c>
      <c r="N59" s="5">
        <v>39</v>
      </c>
      <c r="O59" s="6">
        <v>2.94</v>
      </c>
      <c r="P59" s="5" t="str">
        <f>IF(N59="","",LOOKUP(N59,Entries!B$2:B$995,Entries!K$2:K$995))</f>
        <v>Kitty Pickering</v>
      </c>
      <c r="Q59" s="5" t="str">
        <f>IF(N59="","",LOOKUP(N59,Entries!B$2:B$995,Entries!E$2:E$995))</f>
        <v>F15</v>
      </c>
      <c r="R59" s="5" t="str">
        <f>IF(N59="","",LOOKUP(N59,Entries!B$2:B$995,Entries!F$2:F$995))</f>
        <v>Barton &amp; Goole</v>
      </c>
      <c r="S59" s="5" t="str">
        <f>IF(N59="","",LOOKUP(N59,Entries!B$2:B$995,Entries!G$2:G$995))</f>
        <v>F</v>
      </c>
      <c r="T59" s="3">
        <f>IF(R59="Cleethorpes AC",4,0)</f>
        <v>0</v>
      </c>
      <c r="U59" s="3">
        <f>IF(R59="Barnsley AC",4,0)</f>
        <v>0</v>
      </c>
      <c r="V59" s="3">
        <f>IF(R59="Barton &amp; Goole",4,0)</f>
        <v>4</v>
      </c>
      <c r="W59" s="3">
        <f>IF(R59="Wakefield DH &amp; AC",4,0)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IF(B60="","",LOOKUP(B60,Entries!B$2:B$995,Entries!K$2:K$995))</f>
        <v/>
      </c>
      <c r="E60" s="5" t="str">
        <f>IF(B60="","",LOOKUP(B60,Entries!B$2:B$995,Entries!E$2:E$995))</f>
        <v/>
      </c>
      <c r="F60" s="5" t="str">
        <f>IF(B60="","",LOOKUP(B60,Entries!B$2:B$995,Entries!F$2:F$995))</f>
        <v/>
      </c>
      <c r="G60" s="5" t="str">
        <f>IF(B60="","",LOOKUP(B60,Entries!B$2:B$995,Entries!G$2:G$995))</f>
        <v/>
      </c>
      <c r="H60" s="3">
        <f>IF(F60="Cleethorpes AC",3,0)</f>
        <v>0</v>
      </c>
      <c r="I60" s="3">
        <f>IF(F60="Barnsley AC",3,0)</f>
        <v>0</v>
      </c>
      <c r="J60" s="3">
        <f>IF(F60="Barton &amp; Goole",3,0)</f>
        <v>0</v>
      </c>
      <c r="K60" s="3">
        <f>IF(F60="Wakefield DH &amp; AC",3,0)</f>
        <v>0</v>
      </c>
      <c r="M60" s="4">
        <v>6</v>
      </c>
      <c r="N60" s="5"/>
      <c r="O60" s="6"/>
      <c r="P60" s="5" t="str">
        <f>IF(N60="","",LOOKUP(N60,Entries!B$2:B$995,Entries!K$2:K$995))</f>
        <v/>
      </c>
      <c r="Q60" s="5" t="str">
        <f>IF(N60="","",LOOKUP(N60,Entries!B$2:B$995,Entries!E$2:E$995))</f>
        <v/>
      </c>
      <c r="R60" s="5" t="str">
        <f>IF(N60="","",LOOKUP(N60,Entries!B$2:B$995,Entries!F$2:F$995))</f>
        <v/>
      </c>
      <c r="S60" s="5" t="str">
        <f>IF(N60="","",LOOKUP(N60,Entries!B$2:B$995,Entries!G$2:G$995))</f>
        <v/>
      </c>
      <c r="T60" s="3">
        <f>IF(R60="Cleethorpes AC",3,0)</f>
        <v>0</v>
      </c>
      <c r="U60" s="3">
        <f>IF(R60="Barnsley AC",3,0)</f>
        <v>0</v>
      </c>
      <c r="V60" s="3">
        <f>IF(R60="Barton &amp; Goole",3,0)</f>
        <v>0</v>
      </c>
      <c r="W60" s="3">
        <f>IF(R60="Wakefield DH &amp; AC",3,0)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IF(B61="","",LOOKUP(B61,Entries!B$2:B$995,Entries!K$2:K$995))</f>
        <v/>
      </c>
      <c r="E61" s="5" t="str">
        <f>IF(B61="","",LOOKUP(B61,Entries!B$2:B$995,Entries!E$2:E$995))</f>
        <v/>
      </c>
      <c r="F61" s="5" t="str">
        <f>IF(B61="","",LOOKUP(B61,Entries!B$2:B$995,Entries!F$2:F$995))</f>
        <v/>
      </c>
      <c r="G61" s="5" t="str">
        <f>IF(B61="","",LOOKUP(B61,Entries!B$2:B$995,Entries!G$2:G$995))</f>
        <v/>
      </c>
      <c r="H61" s="3">
        <f>IF(F61="Cleethorpes AC",2,0)</f>
        <v>0</v>
      </c>
      <c r="I61" s="3">
        <f>IF(F61="Barnsley AC",2,0)</f>
        <v>0</v>
      </c>
      <c r="J61" s="3">
        <f>IF(F61="Barton &amp; Goole",2,0)</f>
        <v>0</v>
      </c>
      <c r="K61" s="3">
        <f>IF(F61="Wakefield DH &amp; AC",2,0)</f>
        <v>0</v>
      </c>
      <c r="M61" s="4">
        <v>7</v>
      </c>
      <c r="N61" s="5"/>
      <c r="O61" s="6"/>
      <c r="P61" s="5" t="str">
        <f>IF(N61="","",LOOKUP(N61,Entries!B$2:B$995,Entries!K$2:K$995))</f>
        <v/>
      </c>
      <c r="Q61" s="5" t="str">
        <f>IF(N61="","",LOOKUP(N61,Entries!B$2:B$995,Entries!E$2:E$995))</f>
        <v/>
      </c>
      <c r="R61" s="5" t="str">
        <f>IF(N61="","",LOOKUP(N61,Entries!B$2:B$995,Entries!F$2:F$995))</f>
        <v/>
      </c>
      <c r="S61" s="5" t="str">
        <f>IF(N61="","",LOOKUP(N61,Entries!B$2:B$995,Entries!G$2:G$995))</f>
        <v/>
      </c>
      <c r="T61" s="3">
        <f>IF(R61="Cleethorpes AC",2,0)</f>
        <v>0</v>
      </c>
      <c r="U61" s="3">
        <f>IF(R61="Barnsley AC",2,0)</f>
        <v>0</v>
      </c>
      <c r="V61" s="3">
        <f>IF(R61="Barton &amp; Goole",2,0)</f>
        <v>0</v>
      </c>
      <c r="W61" s="3">
        <f>IF(R61="Wakefield DH &amp; AC",2,0)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IF(B62="","",LOOKUP(B62,Entries!B$2:B$995,Entries!K$2:K$995))</f>
        <v/>
      </c>
      <c r="E62" s="5" t="str">
        <f>IF(B62="","",LOOKUP(B62,Entries!B$2:B$995,Entries!E$2:E$995))</f>
        <v/>
      </c>
      <c r="F62" s="5" t="str">
        <f>IF(B62="","",LOOKUP(B62,Entries!B$2:B$995,Entries!F$2:F$995))</f>
        <v/>
      </c>
      <c r="G62" s="5" t="str">
        <f>IF(B62="","",LOOKUP(B62,Entries!B$2:B$995,Entries!G$2:G$995))</f>
        <v/>
      </c>
      <c r="H62" s="3">
        <f>IF(F62="Cleethorpes AC",1,0)</f>
        <v>0</v>
      </c>
      <c r="I62" s="3">
        <f>IF(F62="Barnsley AC",1,0)</f>
        <v>0</v>
      </c>
      <c r="J62" s="3">
        <f>IF(F62="Barton &amp; Goole",1,0)</f>
        <v>0</v>
      </c>
      <c r="K62" s="3">
        <f>IF(F62="Wakefield DH &amp; AC",1,0)</f>
        <v>0</v>
      </c>
      <c r="M62" s="4">
        <v>8</v>
      </c>
      <c r="N62" s="5"/>
      <c r="O62" s="6"/>
      <c r="P62" s="5" t="str">
        <f>IF(N62="","",LOOKUP(N62,Entries!B$2:B$995,Entries!K$2:K$995))</f>
        <v/>
      </c>
      <c r="Q62" s="5" t="str">
        <f>IF(N62="","",LOOKUP(N62,Entries!B$2:B$995,Entries!E$2:E$995))</f>
        <v/>
      </c>
      <c r="R62" s="5" t="str">
        <f>IF(N62="","",LOOKUP(N62,Entries!B$2:B$995,Entries!F$2:F$995))</f>
        <v/>
      </c>
      <c r="S62" s="5" t="str">
        <f>IF(N62="","",LOOKUP(N62,Entries!B$2:B$995,Entries!G$2:G$995))</f>
        <v/>
      </c>
      <c r="T62" s="3">
        <f>IF(R62="Cleethorpes AC",1,0)</f>
        <v>0</v>
      </c>
      <c r="U62" s="3">
        <f>IF(R62="Barnsley AC",1,0)</f>
        <v>0</v>
      </c>
      <c r="V62" s="3">
        <f>IF(R62="Barton &amp; Goole",1,0)</f>
        <v>0</v>
      </c>
      <c r="W62" s="3">
        <f>IF(R62="Wakefield DH &amp; AC",1,0)</f>
        <v>0</v>
      </c>
    </row>
    <row r="63" spans="1:23" x14ac:dyDescent="0.2">
      <c r="A63" s="4"/>
      <c r="B63" s="5"/>
      <c r="C63" s="6"/>
      <c r="D63" s="8" t="s">
        <v>17</v>
      </c>
      <c r="E63" s="9">
        <f>SUM(H55:H62)</f>
        <v>8</v>
      </c>
      <c r="F63" s="9" t="s">
        <v>851</v>
      </c>
      <c r="G63" s="9"/>
      <c r="M63" s="4"/>
      <c r="N63" s="5"/>
      <c r="O63" s="6"/>
      <c r="P63" s="8" t="s">
        <v>17</v>
      </c>
      <c r="Q63" s="9">
        <f>SUM(T55:T62)</f>
        <v>5</v>
      </c>
      <c r="R63" s="9" t="s">
        <v>851</v>
      </c>
      <c r="S63" s="9"/>
    </row>
    <row r="64" spans="1:23" x14ac:dyDescent="0.2">
      <c r="A64" s="4"/>
      <c r="B64" s="5"/>
      <c r="C64" s="6"/>
      <c r="D64" s="9"/>
      <c r="E64" s="9">
        <f>SUM(I55:I62)</f>
        <v>0</v>
      </c>
      <c r="F64" s="9" t="s">
        <v>107</v>
      </c>
      <c r="G64" s="9"/>
      <c r="M64" s="4"/>
      <c r="N64" s="5"/>
      <c r="O64" s="6"/>
      <c r="P64" s="9"/>
      <c r="Q64" s="9">
        <f>SUM(U55:U62)</f>
        <v>0</v>
      </c>
      <c r="R64" s="9" t="s">
        <v>107</v>
      </c>
      <c r="S64" s="9"/>
    </row>
    <row r="65" spans="1:23" x14ac:dyDescent="0.2">
      <c r="A65" s="4"/>
      <c r="B65" s="5"/>
      <c r="C65" s="6"/>
      <c r="D65" s="31"/>
      <c r="E65" s="9">
        <f>SUM(J55:J62)</f>
        <v>0</v>
      </c>
      <c r="F65" s="31" t="s">
        <v>30</v>
      </c>
      <c r="G65" s="32"/>
      <c r="M65" s="28"/>
      <c r="N65" s="29"/>
      <c r="O65" s="30"/>
      <c r="P65" s="31"/>
      <c r="Q65" s="9">
        <f>SUM(V55:V62)</f>
        <v>10</v>
      </c>
      <c r="R65" s="31" t="s">
        <v>30</v>
      </c>
      <c r="S65" s="32"/>
    </row>
    <row r="66" spans="1:23" ht="13.5" thickBot="1" x14ac:dyDescent="0.25">
      <c r="A66" s="4"/>
      <c r="B66" s="5"/>
      <c r="C66" s="6"/>
      <c r="D66" s="31"/>
      <c r="E66" s="9">
        <f>SUM(K55:K62)</f>
        <v>0</v>
      </c>
      <c r="F66" s="31" t="s">
        <v>1335</v>
      </c>
      <c r="G66" s="32"/>
      <c r="M66" s="28"/>
      <c r="N66" s="29"/>
      <c r="O66" s="30"/>
      <c r="P66" s="31"/>
      <c r="Q66" s="9">
        <f>SUM(W55:W62)</f>
        <v>15</v>
      </c>
      <c r="R66" s="31" t="s">
        <v>1335</v>
      </c>
      <c r="S66" s="32"/>
    </row>
    <row r="67" spans="1:23" x14ac:dyDescent="0.2">
      <c r="A67" s="235" t="s">
        <v>63</v>
      </c>
      <c r="B67" s="236"/>
      <c r="C67" s="236"/>
      <c r="D67" s="236"/>
      <c r="E67" s="236"/>
      <c r="F67" s="236"/>
      <c r="G67" s="237"/>
      <c r="H67" s="2"/>
      <c r="I67" s="2"/>
      <c r="J67" s="2"/>
      <c r="M67" s="241" t="s">
        <v>35</v>
      </c>
      <c r="N67" s="242"/>
      <c r="O67" s="242"/>
      <c r="P67" s="242"/>
      <c r="Q67" s="242"/>
      <c r="R67" s="242"/>
      <c r="S67" s="243"/>
      <c r="T67" s="2"/>
      <c r="U67" s="2"/>
      <c r="V67" s="2"/>
    </row>
    <row r="68" spans="1:23" x14ac:dyDescent="0.2">
      <c r="A68" s="4">
        <v>1</v>
      </c>
      <c r="B68" s="5">
        <v>255</v>
      </c>
      <c r="C68" s="6">
        <v>18.600000000000001</v>
      </c>
      <c r="D68" s="5" t="str">
        <f>IF(B68="","",LOOKUP(B68,Entries!B$2:B$995,Entries!K$2:K$995))</f>
        <v>Samuel Bona</v>
      </c>
      <c r="E68" s="5" t="str">
        <f>IF(B68="","",LOOKUP(B68,Entries!B$2:B$995,Entries!E$2:E$995))</f>
        <v>M15</v>
      </c>
      <c r="F68" s="5" t="str">
        <f>IF(B68="","",LOOKUP(B68,Entries!B$2:B$995,Entries!F$2:F$995))</f>
        <v>Wakefield DH &amp; AC</v>
      </c>
      <c r="G68" s="5" t="str">
        <f>IF(B68="","",LOOKUP(B68,Entries!B$2:B$995,Entries!G$2:G$995))</f>
        <v>M</v>
      </c>
      <c r="H68" s="3">
        <f>IF(F68="Cleethorpes AC",8,0)</f>
        <v>0</v>
      </c>
      <c r="I68" s="3">
        <f>IF(F68="Barnsley AC",8,0)</f>
        <v>0</v>
      </c>
      <c r="J68" s="3">
        <f>IF(F68="Barton &amp; Goole",8,0)</f>
        <v>0</v>
      </c>
      <c r="K68" s="3">
        <f>IF(F68="Wakefield DH &amp; AC",8,0)</f>
        <v>8</v>
      </c>
      <c r="M68" s="4">
        <v>1</v>
      </c>
      <c r="N68" s="5">
        <v>93</v>
      </c>
      <c r="O68" s="6">
        <v>4.04</v>
      </c>
      <c r="P68" s="5" t="str">
        <f>IF(N68="","",LOOKUP(N68,Entries!B$2:B$995,Entries!K$2:K$995))</f>
        <v>Olivia Ward</v>
      </c>
      <c r="Q68" s="5" t="str">
        <f>IF(N68="","",LOOKUP(N68,Entries!B$2:B$995,Entries!E$2:E$995))</f>
        <v>F17</v>
      </c>
      <c r="R68" s="5" t="str">
        <f>IF(N68="","",LOOKUP(N68,Entries!B$2:B$995,Entries!F$2:F$995))</f>
        <v>Barnsley Ac</v>
      </c>
      <c r="S68" s="5" t="str">
        <f>IF(N68="","",LOOKUP(N68,Entries!B$2:B$995,Entries!G$2:G$995))</f>
        <v>F</v>
      </c>
      <c r="T68" s="3">
        <f>IF(R68="Cleethorpes AC",8,0)</f>
        <v>0</v>
      </c>
      <c r="U68" s="3">
        <f>IF(R68="Barnsley AC",8,0)</f>
        <v>8</v>
      </c>
      <c r="V68" s="3">
        <f>IF(R68="Barton &amp; Goole",8,0)</f>
        <v>0</v>
      </c>
      <c r="W68" s="3">
        <f>IF(R68="Wakefield DH &amp; AC",8,0)</f>
        <v>0</v>
      </c>
    </row>
    <row r="69" spans="1:23" x14ac:dyDescent="0.2">
      <c r="A69" s="4">
        <v>2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3">
        <f>IF(F69="Cleethorpes AC",7,0)</f>
        <v>0</v>
      </c>
      <c r="I69" s="3">
        <f>IF(F69="Barnsley AC",7,0)</f>
        <v>0</v>
      </c>
      <c r="J69" s="3">
        <f>IF(F69="Barton &amp; Goole",7,0)</f>
        <v>0</v>
      </c>
      <c r="K69" s="3">
        <f>IF(F69="Wakefield DH &amp; AC",7,0)</f>
        <v>0</v>
      </c>
      <c r="M69" s="4">
        <v>2</v>
      </c>
      <c r="N69" s="5">
        <v>271</v>
      </c>
      <c r="O69" s="6">
        <v>3.98</v>
      </c>
      <c r="P69" s="5" t="str">
        <f>IF(N69="","",LOOKUP(N69,Entries!B$2:B$995,Entries!K$2:K$995))</f>
        <v>Hannah Smith</v>
      </c>
      <c r="Q69" s="5" t="str">
        <f>IF(N69="","",LOOKUP(N69,Entries!B$2:B$995,Entries!E$2:E$995))</f>
        <v>F17</v>
      </c>
      <c r="R69" s="5" t="str">
        <f>IF(N69="","",LOOKUP(N69,Entries!B$2:B$995,Entries!F$2:F$995))</f>
        <v>Wakefield DH &amp; AC</v>
      </c>
      <c r="S69" s="5" t="str">
        <f>IF(N69="","",LOOKUP(N69,Entries!B$2:B$995,Entries!G$2:G$995))</f>
        <v>F</v>
      </c>
      <c r="T69" s="3">
        <f>IF(R69="Cleethorpes AC",7,0)</f>
        <v>0</v>
      </c>
      <c r="U69" s="3">
        <f>IF(R69="Barnsley AC",7,0)</f>
        <v>0</v>
      </c>
      <c r="V69" s="3">
        <f>IF(R69="Barton &amp; Goole",7,0)</f>
        <v>0</v>
      </c>
      <c r="W69" s="3">
        <f>IF(R69="Wakefield DH &amp; AC",7,0)</f>
        <v>7</v>
      </c>
    </row>
    <row r="70" spans="1:23" x14ac:dyDescent="0.2">
      <c r="A70" s="4">
        <v>3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3">
        <f>IF(F70="Cleethorpes AC",6,0)</f>
        <v>0</v>
      </c>
      <c r="I70" s="3">
        <f>IF(F70="Barnsley AC",6,0)</f>
        <v>0</v>
      </c>
      <c r="J70" s="3">
        <f>IF(F70="Barton &amp; Goole",6,0)</f>
        <v>0</v>
      </c>
      <c r="K70" s="3">
        <f>IF(F70="Wakefield DH &amp; AC",6,0)</f>
        <v>0</v>
      </c>
      <c r="M70" s="4">
        <v>3</v>
      </c>
      <c r="N70" s="5">
        <v>306</v>
      </c>
      <c r="O70" s="6">
        <v>3.41</v>
      </c>
      <c r="P70" s="5" t="str">
        <f>IF(N70="","",LOOKUP(N70,Entries!B$2:B$995,Entries!K$2:K$995))</f>
        <v>Alice Robotham</v>
      </c>
      <c r="Q70" s="5" t="str">
        <f>IF(N70="","",LOOKUP(N70,Entries!B$2:B$995,Entries!E$2:E$995))</f>
        <v>F17</v>
      </c>
      <c r="R70" s="5" t="str">
        <f>IF(N70="","",LOOKUP(N70,Entries!B$2:B$995,Entries!F$2:F$995))</f>
        <v>Wakefield DH &amp; AC</v>
      </c>
      <c r="S70" s="5" t="str">
        <f>IF(N70="","",LOOKUP(N70,Entries!B$2:B$995,Entries!G$2:G$995))</f>
        <v>F</v>
      </c>
      <c r="T70" s="3">
        <f>IF(R70="Cleethorpes AC",6,0)</f>
        <v>0</v>
      </c>
      <c r="U70" s="3">
        <f>IF(R70="Barnsley AC",6,0)</f>
        <v>0</v>
      </c>
      <c r="V70" s="3">
        <f>IF(R70="Barton &amp; Goole",6,0)</f>
        <v>0</v>
      </c>
      <c r="W70" s="3">
        <f>IF(R70="Wakefield DH &amp; AC",6,0)</f>
        <v>6</v>
      </c>
    </row>
    <row r="71" spans="1:23" x14ac:dyDescent="0.2">
      <c r="A71" s="4">
        <v>4</v>
      </c>
      <c r="B71" s="5"/>
      <c r="C71" s="6"/>
      <c r="D71" s="5" t="str">
        <f>IF(B71="","",LOOKUP(B71,Entries!B$2:B$995,Entries!K$2:K$995))</f>
        <v/>
      </c>
      <c r="E71" s="5" t="str">
        <f>IF(B71="","",LOOKUP(B71,Entries!B$2:B$995,Entries!E$2:E$995))</f>
        <v/>
      </c>
      <c r="F71" s="5" t="str">
        <f>IF(B71="","",LOOKUP(B71,Entries!B$2:B$995,Entries!F$2:F$995))</f>
        <v/>
      </c>
      <c r="G71" s="5" t="str">
        <f>IF(B71="","",LOOKUP(B71,Entries!B$2:B$995,Entries!G$2:G$995))</f>
        <v/>
      </c>
      <c r="H71" s="3">
        <f>IF(F71="Cleethorpes AC",5,0)</f>
        <v>0</v>
      </c>
      <c r="I71" s="3">
        <f>IF(F71="Barnsley AC",5,0)</f>
        <v>0</v>
      </c>
      <c r="J71" s="3">
        <f>IF(F71="Barton &amp; Goole",5,0)</f>
        <v>0</v>
      </c>
      <c r="K71" s="3">
        <f>IF(F71="Wakefield DH &amp; AC",5,0)</f>
        <v>0</v>
      </c>
      <c r="M71" s="4">
        <v>4</v>
      </c>
      <c r="N71" s="5">
        <v>137</v>
      </c>
      <c r="O71" s="6">
        <v>3.24</v>
      </c>
      <c r="P71" s="5" t="str">
        <f>IF(N71="","",LOOKUP(N71,Entries!B$2:B$995,Entries!K$2:K$995))</f>
        <v>Lilly Morgan</v>
      </c>
      <c r="Q71" s="5" t="str">
        <f>IF(N71="","",LOOKUP(N71,Entries!B$2:B$995,Entries!E$2:E$995))</f>
        <v>F17</v>
      </c>
      <c r="R71" s="5" t="str">
        <f>IF(N71="","",LOOKUP(N71,Entries!B$2:B$995,Entries!F$2:F$995))</f>
        <v>Cleethorpes AC</v>
      </c>
      <c r="S71" s="5" t="str">
        <f>IF(N71="","",LOOKUP(N71,Entries!B$2:B$995,Entries!G$2:G$995))</f>
        <v>F</v>
      </c>
      <c r="T71" s="3">
        <f>IF(R71="Cleethorpes AC",5,0)</f>
        <v>5</v>
      </c>
      <c r="U71" s="3">
        <f>IF(R71="Barnsley AC",5,0)</f>
        <v>0</v>
      </c>
      <c r="V71" s="3">
        <f>IF(R71="Barton &amp; Goole",5,0)</f>
        <v>0</v>
      </c>
      <c r="W71" s="3">
        <f>IF(R71="Wakefield DH &amp; AC",5,0)</f>
        <v>0</v>
      </c>
    </row>
    <row r="72" spans="1:23" x14ac:dyDescent="0.2">
      <c r="A72" s="4">
        <v>5</v>
      </c>
      <c r="B72" s="5"/>
      <c r="C72" s="6"/>
      <c r="D72" s="5" t="str">
        <f>IF(B72="","",LOOKUP(B72,Entries!B$2:B$995,Entries!K$2:K$995))</f>
        <v/>
      </c>
      <c r="E72" s="5" t="str">
        <f>IF(B72="","",LOOKUP(B72,Entries!B$2:B$995,Entries!E$2:E$995))</f>
        <v/>
      </c>
      <c r="F72" s="5" t="str">
        <f>IF(B72="","",LOOKUP(B72,Entries!B$2:B$995,Entries!F$2:F$995))</f>
        <v/>
      </c>
      <c r="G72" s="5" t="str">
        <f>IF(B72="","",LOOKUP(B72,Entries!B$2:B$995,Entries!G$2:G$995))</f>
        <v/>
      </c>
      <c r="H72" s="3">
        <f>IF(F72="Cleethorpes AC",4,0)</f>
        <v>0</v>
      </c>
      <c r="I72" s="3">
        <f>IF(F72="Barnsley AC",4,0)</f>
        <v>0</v>
      </c>
      <c r="J72" s="3">
        <f>IF(F72="Barton &amp; Goole",4,0)</f>
        <v>0</v>
      </c>
      <c r="K72" s="3">
        <f>IF(F72="Wakefield DH &amp; AC",4,0)</f>
        <v>0</v>
      </c>
      <c r="M72" s="4">
        <v>5</v>
      </c>
      <c r="N72" s="5">
        <v>92</v>
      </c>
      <c r="O72" s="6">
        <v>3.03</v>
      </c>
      <c r="P72" s="5" t="str">
        <f>IF(N72="","",LOOKUP(N72,Entries!B$2:B$995,Entries!K$2:K$995))</f>
        <v>Neve Simmons</v>
      </c>
      <c r="Q72" s="5" t="str">
        <f>IF(N72="","",LOOKUP(N72,Entries!B$2:B$995,Entries!E$2:E$995))</f>
        <v>F17</v>
      </c>
      <c r="R72" s="5" t="str">
        <f>IF(N72="","",LOOKUP(N72,Entries!B$2:B$995,Entries!F$2:F$995))</f>
        <v>Barnsley Ac</v>
      </c>
      <c r="S72" s="5" t="str">
        <f>IF(N72="","",LOOKUP(N72,Entries!B$2:B$995,Entries!G$2:G$995))</f>
        <v>F</v>
      </c>
      <c r="T72" s="3">
        <f>IF(R72="Cleethorpes AC",4,0)</f>
        <v>0</v>
      </c>
      <c r="U72" s="3">
        <f>IF(R72="Barnsley AC",4,0)</f>
        <v>4</v>
      </c>
      <c r="V72" s="3">
        <f>IF(R72="Barton &amp; Goole",4,0)</f>
        <v>0</v>
      </c>
      <c r="W72" s="3">
        <f>IF(R72="Wakefield DH &amp; AC",4,0)</f>
        <v>0</v>
      </c>
    </row>
    <row r="73" spans="1:23" x14ac:dyDescent="0.2">
      <c r="A73" s="4">
        <v>6</v>
      </c>
      <c r="B73" s="5"/>
      <c r="C73" s="6"/>
      <c r="D73" s="5" t="str">
        <f>IF(B73="","",LOOKUP(B73,Entries!B$2:B$995,Entries!K$2:K$995))</f>
        <v/>
      </c>
      <c r="E73" s="5" t="str">
        <f>IF(B73="","",LOOKUP(B73,Entries!B$2:B$995,Entries!E$2:E$995))</f>
        <v/>
      </c>
      <c r="F73" s="5" t="str">
        <f>IF(B73="","",LOOKUP(B73,Entries!B$2:B$995,Entries!F$2:F$995))</f>
        <v/>
      </c>
      <c r="G73" s="5" t="str">
        <f>IF(B73="","",LOOKUP(B73,Entries!B$2:B$995,Entries!G$2:G$995))</f>
        <v/>
      </c>
      <c r="H73" s="3">
        <f>IF(F73="Cleethorpes AC",3,0)</f>
        <v>0</v>
      </c>
      <c r="I73" s="3">
        <f>IF(F73="Barnsley AC",3,0)</f>
        <v>0</v>
      </c>
      <c r="J73" s="3">
        <f>IF(F73="Barton &amp; Goole",3,0)</f>
        <v>0</v>
      </c>
      <c r="K73" s="3">
        <f>IF(F73="Wakefield DH &amp; AC",3,0)</f>
        <v>0</v>
      </c>
      <c r="M73" s="4">
        <v>6</v>
      </c>
      <c r="N73" s="5"/>
      <c r="O73" s="6"/>
      <c r="P73" s="5" t="str">
        <f>IF(N73="","",LOOKUP(N73,Entries!B$2:B$995,Entries!K$2:K$995))</f>
        <v/>
      </c>
      <c r="Q73" s="5" t="str">
        <f>IF(N73="","",LOOKUP(N73,Entries!B$2:B$995,Entries!E$2:E$995))</f>
        <v/>
      </c>
      <c r="R73" s="5" t="str">
        <f>IF(N73="","",LOOKUP(N73,Entries!B$2:B$995,Entries!F$2:F$995))</f>
        <v/>
      </c>
      <c r="S73" s="5" t="str">
        <f>IF(N73="","",LOOKUP(N73,Entries!B$2:B$995,Entries!G$2:G$995))</f>
        <v/>
      </c>
      <c r="T73" s="3">
        <f>IF(R73="Cleethorpes AC",3,0)</f>
        <v>0</v>
      </c>
      <c r="U73" s="3">
        <f>IF(R73="Barnsley AC",3,0)</f>
        <v>0</v>
      </c>
      <c r="V73" s="3">
        <f>IF(R73="Barton &amp; Goole",3,0)</f>
        <v>0</v>
      </c>
      <c r="W73" s="3">
        <f>IF(R73="Wakefield DH &amp; AC",3,0)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IF(B74="","",LOOKUP(B74,Entries!B$2:B$995,Entries!K$2:K$995))</f>
        <v/>
      </c>
      <c r="E74" s="5" t="str">
        <f>IF(B74="","",LOOKUP(B74,Entries!B$2:B$995,Entries!E$2:E$995))</f>
        <v/>
      </c>
      <c r="F74" s="5" t="str">
        <f>IF(B74="","",LOOKUP(B74,Entries!B$2:B$995,Entries!F$2:F$995))</f>
        <v/>
      </c>
      <c r="G74" s="5" t="str">
        <f>IF(B74="","",LOOKUP(B74,Entries!B$2:B$995,Entries!G$2:G$995))</f>
        <v/>
      </c>
      <c r="H74" s="3">
        <f>IF(F74="Cleethorpes AC",2,0)</f>
        <v>0</v>
      </c>
      <c r="I74" s="3">
        <f>IF(F74="Barnsley AC",2,0)</f>
        <v>0</v>
      </c>
      <c r="J74" s="3">
        <f>IF(F74="Barton &amp; Goole",2,0)</f>
        <v>0</v>
      </c>
      <c r="K74" s="3">
        <f>IF(F74="Wakefield DH &amp; AC",2,0)</f>
        <v>0</v>
      </c>
      <c r="M74" s="4">
        <v>7</v>
      </c>
      <c r="N74" s="5"/>
      <c r="O74" s="6"/>
      <c r="P74" s="5" t="str">
        <f>IF(N74="","",LOOKUP(N74,Entries!B$2:B$995,Entries!K$2:K$995))</f>
        <v/>
      </c>
      <c r="Q74" s="5" t="str">
        <f>IF(N74="","",LOOKUP(N74,Entries!B$2:B$995,Entries!E$2:E$995))</f>
        <v/>
      </c>
      <c r="R74" s="5" t="str">
        <f>IF(N74="","",LOOKUP(N74,Entries!B$2:B$995,Entries!F$2:F$995))</f>
        <v/>
      </c>
      <c r="S74" s="5" t="str">
        <f>IF(N74="","",LOOKUP(N74,Entries!B$2:B$995,Entries!G$2:G$995))</f>
        <v/>
      </c>
      <c r="T74" s="3">
        <f>IF(R74="Cleethorpes AC",2,0)</f>
        <v>0</v>
      </c>
      <c r="U74" s="3">
        <f>IF(R74="Barnsley AC",2,0)</f>
        <v>0</v>
      </c>
      <c r="V74" s="3">
        <f>IF(R74="Barton &amp; Goole",2,0)</f>
        <v>0</v>
      </c>
      <c r="W74" s="3">
        <f>IF(R74="Wakefield DH &amp; AC",2,0)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3">
        <f>IF(F75="Cleethorpes AC",1,0)</f>
        <v>0</v>
      </c>
      <c r="I75" s="3">
        <f>IF(F75="Barnsley AC",1,0)</f>
        <v>0</v>
      </c>
      <c r="J75" s="3">
        <f>IF(F75="Barton &amp; Goole",1,0)</f>
        <v>0</v>
      </c>
      <c r="K75" s="3">
        <f>IF(F75="Wakefield DH &amp; AC",1,0)</f>
        <v>0</v>
      </c>
      <c r="M75" s="4">
        <v>8</v>
      </c>
      <c r="N75" s="5"/>
      <c r="O75" s="6"/>
      <c r="P75" s="5" t="str">
        <f>IF(N75="","",LOOKUP(N75,Entries!B$2:B$995,Entries!K$2:K$995))</f>
        <v/>
      </c>
      <c r="Q75" s="5" t="str">
        <f>IF(N75="","",LOOKUP(N75,Entries!B$2:B$995,Entries!E$2:E$995))</f>
        <v/>
      </c>
      <c r="R75" s="5" t="str">
        <f>IF(N75="","",LOOKUP(N75,Entries!B$2:B$995,Entries!F$2:F$995))</f>
        <v/>
      </c>
      <c r="S75" s="5" t="str">
        <f>IF(N75="","",LOOKUP(N75,Entries!B$2:B$995,Entries!G$2:G$995))</f>
        <v/>
      </c>
      <c r="T75" s="3">
        <f>IF(R75="Cleethorpes AC",1,0)</f>
        <v>0</v>
      </c>
      <c r="U75" s="3">
        <f>IF(R75="Barnsley AC",1,0)</f>
        <v>0</v>
      </c>
      <c r="V75" s="3">
        <f>IF(R75="Barton &amp; Goole",1,0)</f>
        <v>0</v>
      </c>
      <c r="W75" s="3">
        <f>IF(R75="Wakefield DH &amp; AC",1,0)</f>
        <v>0</v>
      </c>
    </row>
    <row r="76" spans="1:23" x14ac:dyDescent="0.2">
      <c r="A76" s="4"/>
      <c r="B76" s="5"/>
      <c r="C76" s="6"/>
      <c r="D76" s="8" t="s">
        <v>17</v>
      </c>
      <c r="E76" s="9">
        <f>SUM(H68:H75)</f>
        <v>0</v>
      </c>
      <c r="F76" s="9" t="s">
        <v>851</v>
      </c>
      <c r="G76" s="9"/>
      <c r="M76" s="4"/>
      <c r="N76" s="5"/>
      <c r="O76" s="6"/>
      <c r="P76" s="8" t="s">
        <v>17</v>
      </c>
      <c r="Q76" s="9">
        <f>SUM(T68:T75)</f>
        <v>5</v>
      </c>
      <c r="R76" s="9" t="s">
        <v>851</v>
      </c>
      <c r="S76" s="9"/>
    </row>
    <row r="77" spans="1:23" x14ac:dyDescent="0.2">
      <c r="A77" s="4"/>
      <c r="B77" s="5"/>
      <c r="C77" s="6"/>
      <c r="D77" s="9"/>
      <c r="E77" s="9">
        <f>SUM(I68:I75)</f>
        <v>0</v>
      </c>
      <c r="F77" s="9" t="s">
        <v>107</v>
      </c>
      <c r="G77" s="9"/>
      <c r="M77" s="4"/>
      <c r="N77" s="5"/>
      <c r="O77" s="6"/>
      <c r="P77" s="9"/>
      <c r="Q77" s="9">
        <f>SUM(U68:U75)</f>
        <v>12</v>
      </c>
      <c r="R77" s="9" t="s">
        <v>107</v>
      </c>
      <c r="S77" s="9"/>
    </row>
    <row r="78" spans="1:23" x14ac:dyDescent="0.2">
      <c r="A78" s="4"/>
      <c r="B78" s="5"/>
      <c r="C78" s="6"/>
      <c r="D78" s="31"/>
      <c r="E78" s="9">
        <f>SUM(J68:J75)</f>
        <v>0</v>
      </c>
      <c r="F78" s="31" t="s">
        <v>30</v>
      </c>
      <c r="G78" s="32"/>
      <c r="M78" s="28"/>
      <c r="N78" s="29"/>
      <c r="O78" s="30"/>
      <c r="P78" s="31"/>
      <c r="Q78" s="9">
        <f>SUM(V68:V75)</f>
        <v>0</v>
      </c>
      <c r="R78" s="31" t="s">
        <v>30</v>
      </c>
      <c r="S78" s="32"/>
    </row>
    <row r="79" spans="1:23" ht="13.5" thickBot="1" x14ac:dyDescent="0.25">
      <c r="A79" s="4"/>
      <c r="B79" s="5"/>
      <c r="C79" s="6"/>
      <c r="D79" s="31"/>
      <c r="E79" s="9">
        <f>SUM(K68:K75)</f>
        <v>8</v>
      </c>
      <c r="F79" s="31" t="s">
        <v>1335</v>
      </c>
      <c r="G79" s="32"/>
      <c r="M79" s="28"/>
      <c r="N79" s="29"/>
      <c r="O79" s="30"/>
      <c r="P79" s="31"/>
      <c r="Q79" s="9">
        <f>SUM(W68:W75)</f>
        <v>13</v>
      </c>
      <c r="R79" s="31" t="s">
        <v>1335</v>
      </c>
      <c r="S79" s="32"/>
    </row>
    <row r="80" spans="1:23" x14ac:dyDescent="0.2">
      <c r="A80" s="235" t="s">
        <v>64</v>
      </c>
      <c r="B80" s="236"/>
      <c r="C80" s="236"/>
      <c r="D80" s="236"/>
      <c r="E80" s="236"/>
      <c r="F80" s="236"/>
      <c r="G80" s="237"/>
      <c r="H80" s="2"/>
      <c r="I80" s="2"/>
      <c r="J80" s="2"/>
      <c r="M80" s="241" t="s">
        <v>36</v>
      </c>
      <c r="N80" s="242"/>
      <c r="O80" s="242"/>
      <c r="P80" s="242"/>
      <c r="Q80" s="242"/>
      <c r="R80" s="242"/>
      <c r="S80" s="243"/>
    </row>
    <row r="81" spans="1:28" x14ac:dyDescent="0.2">
      <c r="A81" s="4">
        <v>1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3">
        <f>IF(F81="Cleethorpes AC",8,0)</f>
        <v>0</v>
      </c>
      <c r="I81" s="3">
        <f>IF(F81="Barnsley AC",8,0)</f>
        <v>0</v>
      </c>
      <c r="J81" s="3">
        <f>IF(F81="Barton &amp; Goole",8,0)</f>
        <v>0</v>
      </c>
      <c r="K81" s="3">
        <f>IF(F81="Wakefield DH &amp; AC",8,0)</f>
        <v>0</v>
      </c>
      <c r="M81" s="4">
        <v>1</v>
      </c>
      <c r="N81" s="5">
        <v>181</v>
      </c>
      <c r="O81" s="6">
        <v>1.1000000000000001</v>
      </c>
      <c r="P81" s="5" t="str">
        <f>IF(N81="","",LOOKUP(N81,Entries!B$2:B$995,Entries!K$2:K$995))</f>
        <v>Murphy Long</v>
      </c>
      <c r="Q81" s="5" t="str">
        <f>IF(N81="","",LOOKUP(N81,Entries!B$2:B$995,Entries!E$2:E$995))</f>
        <v>M13</v>
      </c>
      <c r="R81" s="5" t="str">
        <f>IF(N81="","",LOOKUP(N81,Entries!B$2:B$995,Entries!F$2:F$995))</f>
        <v>Wakefield DH &amp; AC</v>
      </c>
      <c r="S81" s="5" t="str">
        <f>IF(N81="","",LOOKUP(N81,Entries!B$2:B$995,Entries!G$2:G$995))</f>
        <v>M</v>
      </c>
      <c r="T81" s="3">
        <f>IF(R81="Cleethorpes AC",8,0)</f>
        <v>0</v>
      </c>
      <c r="U81" s="3">
        <f>IF(R81="Barnsley AC",8,0)</f>
        <v>0</v>
      </c>
      <c r="V81" s="3">
        <f>IF(R81="Barton &amp; Goole",8,0)</f>
        <v>0</v>
      </c>
      <c r="W81" s="3">
        <f>IF(R81="Wakefield DH &amp; AC",8,0)</f>
        <v>8</v>
      </c>
    </row>
    <row r="82" spans="1:28" x14ac:dyDescent="0.2">
      <c r="A82" s="4">
        <v>2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3">
        <f>IF(F82="Cleethorpes AC",7,0)</f>
        <v>0</v>
      </c>
      <c r="I82" s="3">
        <f>IF(F82="Barnsley AC",7,0)</f>
        <v>0</v>
      </c>
      <c r="J82" s="3">
        <f>IF(F82="Barton &amp; Goole",7,0)</f>
        <v>0</v>
      </c>
      <c r="K82" s="3">
        <f>IF(F82="Wakefield DH &amp; AC",7,0)</f>
        <v>0</v>
      </c>
      <c r="M82" s="4">
        <v>2</v>
      </c>
      <c r="N82" s="5">
        <v>150</v>
      </c>
      <c r="O82" s="6">
        <v>1.05</v>
      </c>
      <c r="P82" s="5" t="str">
        <f>IF(N82="","",LOOKUP(N82,Entries!B$2:B$995,Entries!K$2:K$995))</f>
        <v>Harry Beck</v>
      </c>
      <c r="Q82" s="5" t="str">
        <f>IF(N82="","",LOOKUP(N82,Entries!B$2:B$995,Entries!E$2:E$995))</f>
        <v>M13</v>
      </c>
      <c r="R82" s="5" t="str">
        <f>IF(N82="","",LOOKUP(N82,Entries!B$2:B$995,Entries!F$2:F$995))</f>
        <v>Wakefield DH &amp; AC</v>
      </c>
      <c r="S82" s="5" t="str">
        <f>IF(N82="","",LOOKUP(N82,Entries!B$2:B$995,Entries!G$2:G$995))</f>
        <v>M</v>
      </c>
      <c r="T82" s="3">
        <f>IF(R82="Cleethorpes AC",7,0)</f>
        <v>0</v>
      </c>
      <c r="U82" s="3">
        <f>IF(R82="Barnsley AC",7,0)</f>
        <v>0</v>
      </c>
      <c r="V82" s="3">
        <f>IF(R82="Barton &amp; Goole",7,0)</f>
        <v>0</v>
      </c>
      <c r="W82" s="3">
        <f>IF(R82="Wakefield DH &amp; AC",7,0)</f>
        <v>7</v>
      </c>
    </row>
    <row r="83" spans="1:28" x14ac:dyDescent="0.2">
      <c r="A83" s="4">
        <v>3</v>
      </c>
      <c r="B83" s="5"/>
      <c r="C83" s="6"/>
      <c r="D83" s="5" t="str">
        <f>IF(B83="","",LOOKUP(B83,Entries!B$2:B$995,Entries!K$2:K$995))</f>
        <v/>
      </c>
      <c r="E83" s="5" t="str">
        <f>IF(B83="","",LOOKUP(B83,Entries!B$2:B$995,Entries!E$2:E$995))</f>
        <v/>
      </c>
      <c r="F83" s="5" t="str">
        <f>IF(B83="","",LOOKUP(B83,Entries!B$2:B$995,Entries!F$2:F$995))</f>
        <v/>
      </c>
      <c r="G83" s="5" t="str">
        <f>IF(B83="","",LOOKUP(B83,Entries!B$2:B$995,Entries!G$2:G$995))</f>
        <v/>
      </c>
      <c r="H83" s="3">
        <f>IF(F83="Cleethorpes AC",6,0)</f>
        <v>0</v>
      </c>
      <c r="I83" s="3">
        <f>IF(F83="Barnsley AC",6,0)</f>
        <v>0</v>
      </c>
      <c r="J83" s="3">
        <f>IF(F83="Barton &amp; Goole",6,0)</f>
        <v>0</v>
      </c>
      <c r="K83" s="3">
        <f>IF(F83="Wakefield DH &amp; AC",6,0)</f>
        <v>0</v>
      </c>
      <c r="M83" s="4">
        <v>3</v>
      </c>
      <c r="N83" s="5"/>
      <c r="O83" s="6"/>
      <c r="P83" s="5" t="str">
        <f>IF(N83="","",LOOKUP(N83,Entries!B$2:B$995,Entries!K$2:K$995))</f>
        <v/>
      </c>
      <c r="Q83" s="5" t="str">
        <f>IF(N83="","",LOOKUP(N83,Entries!B$2:B$995,Entries!E$2:E$995))</f>
        <v/>
      </c>
      <c r="R83" s="5" t="str">
        <f>IF(N83="","",LOOKUP(N83,Entries!B$2:B$995,Entries!F$2:F$995))</f>
        <v/>
      </c>
      <c r="S83" s="5" t="str">
        <f>IF(N83="","",LOOKUP(N83,Entries!B$2:B$995,Entries!G$2:G$995))</f>
        <v/>
      </c>
      <c r="T83" s="3">
        <f>IF(R83="Cleethorpes AC",6,0)</f>
        <v>0</v>
      </c>
      <c r="U83" s="3">
        <f>IF(R83="Barnsley AC",6,0)</f>
        <v>0</v>
      </c>
      <c r="V83" s="3">
        <f>IF(R83="Barton &amp; Goole",6,0)</f>
        <v>0</v>
      </c>
      <c r="W83" s="3">
        <f>IF(R83="Wakefield DH &amp; AC",6,0)</f>
        <v>0</v>
      </c>
    </row>
    <row r="84" spans="1:28" x14ac:dyDescent="0.2">
      <c r="A84" s="4">
        <v>4</v>
      </c>
      <c r="B84" s="5"/>
      <c r="C84" s="6"/>
      <c r="D84" s="5" t="str">
        <f>IF(B84="","",LOOKUP(B84,Entries!B$2:B$995,Entries!K$2:K$995))</f>
        <v/>
      </c>
      <c r="E84" s="5" t="str">
        <f>IF(B84="","",LOOKUP(B84,Entries!B$2:B$995,Entries!E$2:E$995))</f>
        <v/>
      </c>
      <c r="F84" s="5" t="str">
        <f>IF(B84="","",LOOKUP(B84,Entries!B$2:B$995,Entries!F$2:F$995))</f>
        <v/>
      </c>
      <c r="G84" s="5" t="str">
        <f>IF(B84="","",LOOKUP(B84,Entries!B$2:B$995,Entries!G$2:G$995))</f>
        <v/>
      </c>
      <c r="H84" s="3">
        <f>IF(F84="Cleethorpes AC",5,0)</f>
        <v>0</v>
      </c>
      <c r="I84" s="3">
        <f>IF(F84="Barnsley AC",5,0)</f>
        <v>0</v>
      </c>
      <c r="J84" s="3">
        <f>IF(F84="Barton &amp; Goole",5,0)</f>
        <v>0</v>
      </c>
      <c r="K84" s="3">
        <f>IF(F84="Wakefield DH &amp; AC",5,0)</f>
        <v>0</v>
      </c>
      <c r="M84" s="4">
        <v>4</v>
      </c>
      <c r="N84" s="5"/>
      <c r="O84" s="6"/>
      <c r="P84" s="5" t="str">
        <f>IF(N84="","",LOOKUP(N84,Entries!B$2:B$995,Entries!K$2:K$995))</f>
        <v/>
      </c>
      <c r="Q84" s="5" t="str">
        <f>IF(N84="","",LOOKUP(N84,Entries!B$2:B$995,Entries!E$2:E$995))</f>
        <v/>
      </c>
      <c r="R84" s="5" t="str">
        <f>IF(N84="","",LOOKUP(N84,Entries!B$2:B$995,Entries!F$2:F$995))</f>
        <v/>
      </c>
      <c r="S84" s="5" t="str">
        <f>IF(N84="","",LOOKUP(N84,Entries!B$2:B$995,Entries!G$2:G$995))</f>
        <v/>
      </c>
      <c r="T84" s="3">
        <f>IF(R84="Cleethorpes AC",5,0)</f>
        <v>0</v>
      </c>
      <c r="U84" s="3">
        <f>IF(R84="Barnsley AC",5,0)</f>
        <v>0</v>
      </c>
      <c r="V84" s="3">
        <f>IF(R84="Barton &amp; Goole",5,0)</f>
        <v>0</v>
      </c>
      <c r="W84" s="3">
        <f>IF(R84="Wakefield DH &amp; AC",5,0)</f>
        <v>0</v>
      </c>
    </row>
    <row r="85" spans="1:28" x14ac:dyDescent="0.2">
      <c r="A85" s="4">
        <v>5</v>
      </c>
      <c r="B85" s="5"/>
      <c r="C85" s="6"/>
      <c r="D85" s="5" t="str">
        <f>IF(B85="","",LOOKUP(B85,Entries!B$2:B$995,Entries!K$2:K$995))</f>
        <v/>
      </c>
      <c r="E85" s="5" t="str">
        <f>IF(B85="","",LOOKUP(B85,Entries!B$2:B$995,Entries!E$2:E$995))</f>
        <v/>
      </c>
      <c r="F85" s="5" t="str">
        <f>IF(B85="","",LOOKUP(B85,Entries!B$2:B$995,Entries!F$2:F$995))</f>
        <v/>
      </c>
      <c r="G85" s="5" t="str">
        <f>IF(B85="","",LOOKUP(B85,Entries!B$2:B$995,Entries!G$2:G$995))</f>
        <v/>
      </c>
      <c r="H85" s="3">
        <f>IF(F85="Cleethorpes AC",4,0)</f>
        <v>0</v>
      </c>
      <c r="I85" s="3">
        <f>IF(F85="Barnsley AC",4,0)</f>
        <v>0</v>
      </c>
      <c r="J85" s="3">
        <f>IF(F85="Barton &amp; Goole",4,0)</f>
        <v>0</v>
      </c>
      <c r="K85" s="3">
        <f>IF(F85="Wakefield DH &amp; AC",4,0)</f>
        <v>0</v>
      </c>
      <c r="M85" s="4">
        <v>5</v>
      </c>
      <c r="N85" s="5"/>
      <c r="O85" s="6"/>
      <c r="P85" s="5" t="str">
        <f>IF(N85="","",LOOKUP(N85,Entries!B$2:B$995,Entries!K$2:K$995))</f>
        <v/>
      </c>
      <c r="Q85" s="5" t="str">
        <f>IF(N85="","",LOOKUP(N85,Entries!B$2:B$995,Entries!E$2:E$995))</f>
        <v/>
      </c>
      <c r="R85" s="5" t="str">
        <f>IF(N85="","",LOOKUP(N85,Entries!B$2:B$995,Entries!F$2:F$995))</f>
        <v/>
      </c>
      <c r="S85" s="5" t="str">
        <f>IF(N85="","",LOOKUP(N85,Entries!B$2:B$995,Entries!G$2:G$995))</f>
        <v/>
      </c>
      <c r="T85" s="3">
        <f>IF(R85="Cleethorpes AC",4,0)</f>
        <v>0</v>
      </c>
      <c r="U85" s="3">
        <f>IF(R85="Barnsley AC",4,0)</f>
        <v>0</v>
      </c>
      <c r="V85" s="3">
        <f>IF(R85="Barton &amp; Goole",4,0)</f>
        <v>0</v>
      </c>
      <c r="W85" s="3">
        <f>IF(R85="Wakefield DH &amp; AC",4,0)</f>
        <v>0</v>
      </c>
    </row>
    <row r="86" spans="1:28" x14ac:dyDescent="0.2">
      <c r="A86" s="4">
        <v>6</v>
      </c>
      <c r="B86" s="5"/>
      <c r="C86" s="6"/>
      <c r="D86" s="5" t="str">
        <f>IF(B86="","",LOOKUP(B86,Entries!B$2:B$995,Entries!K$2:K$995))</f>
        <v/>
      </c>
      <c r="E86" s="5" t="str">
        <f>IF(B86="","",LOOKUP(B86,Entries!B$2:B$995,Entries!E$2:E$995))</f>
        <v/>
      </c>
      <c r="F86" s="5" t="str">
        <f>IF(B86="","",LOOKUP(B86,Entries!B$2:B$995,Entries!F$2:F$995))</f>
        <v/>
      </c>
      <c r="G86" s="5" t="str">
        <f>IF(B86="","",LOOKUP(B86,Entries!B$2:B$995,Entries!G$2:G$995))</f>
        <v/>
      </c>
      <c r="H86" s="3">
        <f>IF(F86="Cleethorpes AC",3,0)</f>
        <v>0</v>
      </c>
      <c r="I86" s="3">
        <f>IF(F86="Barnsley AC",3,0)</f>
        <v>0</v>
      </c>
      <c r="J86" s="3">
        <f>IF(F86="Barton &amp; Goole",3,0)</f>
        <v>0</v>
      </c>
      <c r="K86" s="3">
        <f>IF(F86="Wakefield DH &amp; AC",3,0)</f>
        <v>0</v>
      </c>
      <c r="M86" s="4">
        <v>6</v>
      </c>
      <c r="N86" s="5"/>
      <c r="O86" s="6"/>
      <c r="P86" s="5" t="str">
        <f>IF(N86="","",LOOKUP(N86,Entries!B$2:B$995,Entries!K$2:K$995))</f>
        <v/>
      </c>
      <c r="Q86" s="5" t="str">
        <f>IF(N86="","",LOOKUP(N86,Entries!B$2:B$995,Entries!E$2:E$995))</f>
        <v/>
      </c>
      <c r="R86" s="5" t="str">
        <f>IF(N86="","",LOOKUP(N86,Entries!B$2:B$995,Entries!F$2:F$995))</f>
        <v/>
      </c>
      <c r="S86" s="5" t="str">
        <f>IF(N86="","",LOOKUP(N86,Entries!B$2:B$995,Entries!G$2:G$995))</f>
        <v/>
      </c>
      <c r="T86" s="3">
        <f>IF(R86="Cleethorpes AC",3,0)</f>
        <v>0</v>
      </c>
      <c r="U86" s="3">
        <f>IF(R86="Barnsley AC",3,0)</f>
        <v>0</v>
      </c>
      <c r="V86" s="3">
        <f>IF(R86="Barton &amp; Goole",3,0)</f>
        <v>0</v>
      </c>
      <c r="W86" s="3">
        <f>IF(R86="Wakefield DH &amp; AC",3,0)</f>
        <v>0</v>
      </c>
    </row>
    <row r="87" spans="1:28" x14ac:dyDescent="0.2">
      <c r="A87" s="4">
        <v>7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3">
        <f>IF(F87="Cleethorpes AC",2,0)</f>
        <v>0</v>
      </c>
      <c r="I87" s="3">
        <f>IF(F87="Barnsley AC",2,0)</f>
        <v>0</v>
      </c>
      <c r="J87" s="3">
        <f>IF(F87="Barton &amp; Goole",2,0)</f>
        <v>0</v>
      </c>
      <c r="K87" s="3">
        <f>IF(F87="Wakefield DH &amp; AC",2,0)</f>
        <v>0</v>
      </c>
      <c r="M87" s="4">
        <v>7</v>
      </c>
      <c r="N87" s="5"/>
      <c r="O87" s="6"/>
      <c r="P87" s="5" t="str">
        <f>IF(N87="","",LOOKUP(N87,Entries!B$2:B$995,Entries!K$2:K$995))</f>
        <v/>
      </c>
      <c r="Q87" s="5" t="str">
        <f>IF(N87="","",LOOKUP(N87,Entries!B$2:B$995,Entries!E$2:E$995))</f>
        <v/>
      </c>
      <c r="R87" s="5" t="str">
        <f>IF(N87="","",LOOKUP(N87,Entries!B$2:B$995,Entries!F$2:F$995))</f>
        <v/>
      </c>
      <c r="S87" s="5" t="str">
        <f>IF(N87="","",LOOKUP(N87,Entries!B$2:B$995,Entries!G$2:G$995))</f>
        <v/>
      </c>
      <c r="T87" s="3">
        <f>IF(R87="Cleethorpes AC",2,0)</f>
        <v>0</v>
      </c>
      <c r="U87" s="3">
        <f>IF(R87="Barnsley AC",2,0)</f>
        <v>0</v>
      </c>
      <c r="V87" s="3">
        <f>IF(R87="Barton &amp; Goole",2,0)</f>
        <v>0</v>
      </c>
      <c r="W87" s="3">
        <f>IF(R87="Wakefield DH &amp; AC",2,0)</f>
        <v>0</v>
      </c>
    </row>
    <row r="88" spans="1:28" x14ac:dyDescent="0.2">
      <c r="A88" s="4">
        <v>8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3">
        <f>IF(F88="Cleethorpes AC",1,0)</f>
        <v>0</v>
      </c>
      <c r="I88" s="3">
        <f>IF(F88="Barnsley AC",1,0)</f>
        <v>0</v>
      </c>
      <c r="J88" s="3">
        <f>IF(F88="Barton &amp; Goole",1,0)</f>
        <v>0</v>
      </c>
      <c r="K88" s="3">
        <f>IF(F88="Wakefield DH &amp; AC",1,0)</f>
        <v>0</v>
      </c>
      <c r="M88" s="4">
        <v>8</v>
      </c>
      <c r="N88" s="5"/>
      <c r="O88" s="6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3">
        <f>IF(R88="Cleethorpes AC",1,0)</f>
        <v>0</v>
      </c>
      <c r="U88" s="3">
        <f>IF(R88="Barnsley AC",1,0)</f>
        <v>0</v>
      </c>
      <c r="V88" s="3">
        <f>IF(R88="Barton &amp; Goole",1,0)</f>
        <v>0</v>
      </c>
      <c r="W88" s="3">
        <f>IF(R88="Wakefield DH &amp; AC",1,0)</f>
        <v>0</v>
      </c>
    </row>
    <row r="89" spans="1:28" x14ac:dyDescent="0.2">
      <c r="A89" s="4"/>
      <c r="B89" s="5"/>
      <c r="C89" s="6"/>
      <c r="D89" s="8" t="s">
        <v>17</v>
      </c>
      <c r="E89" s="9">
        <f>SUM(H81:H88)</f>
        <v>0</v>
      </c>
      <c r="F89" s="9" t="s">
        <v>851</v>
      </c>
      <c r="G89" s="9"/>
      <c r="M89" s="4"/>
      <c r="N89" s="5"/>
      <c r="O89" s="6"/>
      <c r="P89" s="8" t="s">
        <v>17</v>
      </c>
      <c r="Q89" s="9">
        <f>SUM(T81:T88)</f>
        <v>0</v>
      </c>
      <c r="R89" s="9" t="s">
        <v>851</v>
      </c>
      <c r="S89" s="9"/>
    </row>
    <row r="90" spans="1:28" x14ac:dyDescent="0.2">
      <c r="A90" s="4"/>
      <c r="B90" s="5"/>
      <c r="C90" s="6"/>
      <c r="D90" s="9"/>
      <c r="E90" s="9">
        <f>SUM(I81:I88)</f>
        <v>0</v>
      </c>
      <c r="F90" s="9" t="s">
        <v>107</v>
      </c>
      <c r="G90" s="9"/>
      <c r="M90" s="4"/>
      <c r="N90" s="5"/>
      <c r="O90" s="6"/>
      <c r="P90" s="9"/>
      <c r="Q90" s="9">
        <f>SUM(U81:U88)</f>
        <v>0</v>
      </c>
      <c r="R90" s="9" t="s">
        <v>107</v>
      </c>
      <c r="S90" s="9"/>
    </row>
    <row r="91" spans="1:28" x14ac:dyDescent="0.2">
      <c r="A91" s="4"/>
      <c r="B91" s="5"/>
      <c r="C91" s="6"/>
      <c r="D91" s="31"/>
      <c r="E91" s="9">
        <f>SUM(J81:J88)</f>
        <v>0</v>
      </c>
      <c r="F91" s="31" t="s">
        <v>30</v>
      </c>
      <c r="G91" s="32"/>
      <c r="M91" s="28"/>
      <c r="N91" s="29"/>
      <c r="O91" s="30"/>
      <c r="P91" s="31"/>
      <c r="Q91" s="9">
        <f>SUM(V81:V88)</f>
        <v>0</v>
      </c>
      <c r="R91" s="31" t="s">
        <v>30</v>
      </c>
      <c r="S91" s="32"/>
    </row>
    <row r="92" spans="1:28" ht="13.5" thickBot="1" x14ac:dyDescent="0.25">
      <c r="A92" s="4"/>
      <c r="B92" s="5"/>
      <c r="C92" s="6"/>
      <c r="D92" s="31"/>
      <c r="E92" s="9">
        <f>SUM(K81:K88)</f>
        <v>0</v>
      </c>
      <c r="F92" s="31" t="s">
        <v>1335</v>
      </c>
      <c r="G92" s="32"/>
      <c r="M92" s="28"/>
      <c r="N92" s="29"/>
      <c r="O92" s="30"/>
      <c r="P92" s="31"/>
      <c r="Q92" s="9">
        <f>SUM(W81:W88)</f>
        <v>15</v>
      </c>
      <c r="R92" s="31" t="s">
        <v>1335</v>
      </c>
      <c r="S92" s="32"/>
    </row>
    <row r="93" spans="1:28" x14ac:dyDescent="0.2">
      <c r="A93" s="235" t="s">
        <v>65</v>
      </c>
      <c r="B93" s="236"/>
      <c r="C93" s="236"/>
      <c r="D93" s="236"/>
      <c r="E93" s="236"/>
      <c r="F93" s="236"/>
      <c r="G93" s="237"/>
      <c r="H93" s="2"/>
      <c r="I93" s="2"/>
      <c r="J93" s="2"/>
      <c r="M93" s="241" t="s">
        <v>37</v>
      </c>
      <c r="N93" s="242"/>
      <c r="O93" s="242"/>
      <c r="P93" s="242"/>
      <c r="Q93" s="242"/>
      <c r="R93" s="242"/>
      <c r="S93" s="243"/>
      <c r="AB93" s="47"/>
    </row>
    <row r="94" spans="1:28" x14ac:dyDescent="0.2">
      <c r="A94" s="4">
        <v>1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3">
        <f>IF(F94="Cleethorpes AC",8,0)</f>
        <v>0</v>
      </c>
      <c r="I94" s="3">
        <f>IF(F94="Barnsley AC",8,0)</f>
        <v>0</v>
      </c>
      <c r="J94" s="3">
        <f>IF(F94="Barton &amp; Goole",8,0)</f>
        <v>0</v>
      </c>
      <c r="K94" s="3">
        <f>IF(F94="Wakefield DH &amp; AC",8,0)</f>
        <v>0</v>
      </c>
      <c r="M94" s="4">
        <v>1</v>
      </c>
      <c r="N94" s="5">
        <v>158</v>
      </c>
      <c r="O94" s="6">
        <v>1.27</v>
      </c>
      <c r="P94" s="5" t="str">
        <f>IF(N94="","",LOOKUP(N94,Entries!B$2:B$995,Entries!K$2:K$995))</f>
        <v>Aimee Kaye</v>
      </c>
      <c r="Q94" s="5" t="str">
        <f>IF(N94="","",LOOKUP(N94,Entries!B$2:B$995,Entries!E$2:E$995))</f>
        <v>F13</v>
      </c>
      <c r="R94" s="5" t="str">
        <f>IF(N94="","",LOOKUP(N94,Entries!B$2:B$995,Entries!F$2:F$995))</f>
        <v>Wakefield DH &amp; AC</v>
      </c>
      <c r="S94" s="5" t="str">
        <f>IF(N94="","",LOOKUP(N94,Entries!B$2:B$995,Entries!G$2:G$995))</f>
        <v>F</v>
      </c>
      <c r="T94" s="3">
        <f>IF(R94="Cleethorpes AC",8,0)</f>
        <v>0</v>
      </c>
      <c r="U94" s="3">
        <f>IF(R94="Barnsley AC",8,0)</f>
        <v>0</v>
      </c>
      <c r="V94" s="3">
        <f>IF(R94="Barton &amp; Goole",8,0)</f>
        <v>0</v>
      </c>
      <c r="W94" s="3">
        <f>IF(R94="Wakefield DH &amp; AC",8,0)</f>
        <v>8</v>
      </c>
      <c r="AB94" s="47"/>
    </row>
    <row r="95" spans="1:28" x14ac:dyDescent="0.2">
      <c r="A95" s="4">
        <v>2</v>
      </c>
      <c r="B95" s="5"/>
      <c r="C95" s="6"/>
      <c r="D95" s="5" t="str">
        <f>IF(B95="","",LOOKUP(B95,Entries!B$2:B$995,Entries!K$2:K$995))</f>
        <v/>
      </c>
      <c r="E95" s="5" t="str">
        <f>IF(B95="","",LOOKUP(B95,Entries!B$2:B$995,Entries!E$2:E$995))</f>
        <v/>
      </c>
      <c r="F95" s="5" t="str">
        <f>IF(B95="","",LOOKUP(B95,Entries!B$2:B$995,Entries!F$2:F$995))</f>
        <v/>
      </c>
      <c r="G95" s="5" t="str">
        <f>IF(B95="","",LOOKUP(B95,Entries!B$2:B$995,Entries!G$2:G$995))</f>
        <v/>
      </c>
      <c r="H95" s="3">
        <f>IF(F95="Cleethorpes AC",7,0)</f>
        <v>0</v>
      </c>
      <c r="I95" s="3">
        <f>IF(F95="Barnsley AC",7,0)</f>
        <v>0</v>
      </c>
      <c r="J95" s="3">
        <f>IF(F95="Barton &amp; Goole",7,0)</f>
        <v>0</v>
      </c>
      <c r="K95" s="3">
        <f>IF(F95="Wakefield DH &amp; AC",7,0)</f>
        <v>0</v>
      </c>
      <c r="M95" s="4">
        <v>2</v>
      </c>
      <c r="N95" s="5">
        <v>103</v>
      </c>
      <c r="O95" s="6">
        <v>1.2</v>
      </c>
      <c r="P95" s="5" t="str">
        <f>IF(N95="","",LOOKUP(N95,Entries!B$2:B$995,Entries!K$2:K$995))</f>
        <v>Lola Caulfield</v>
      </c>
      <c r="Q95" s="5" t="str">
        <f>IF(N95="","",LOOKUP(N95,Entries!B$2:B$995,Entries!E$2:E$995))</f>
        <v>F13</v>
      </c>
      <c r="R95" s="5" t="str">
        <f>IF(N95="","",LOOKUP(N95,Entries!B$2:B$995,Entries!F$2:F$995))</f>
        <v>Cleethorpes AC</v>
      </c>
      <c r="S95" s="5" t="str">
        <f>IF(N95="","",LOOKUP(N95,Entries!B$2:B$995,Entries!G$2:G$995))</f>
        <v>F</v>
      </c>
      <c r="T95" s="3">
        <f>IF(R95="Cleethorpes AC",7,0)</f>
        <v>7</v>
      </c>
      <c r="U95" s="3">
        <f>IF(R95="Barnsley AC",7,0)</f>
        <v>0</v>
      </c>
      <c r="V95" s="3">
        <f>IF(R95="Barton &amp; Goole",7,0)</f>
        <v>0</v>
      </c>
      <c r="W95" s="3">
        <f>IF(R95="Wakefield DH &amp; AC",7,0)</f>
        <v>0</v>
      </c>
      <c r="AB95" s="47"/>
    </row>
    <row r="96" spans="1:28" x14ac:dyDescent="0.2">
      <c r="A96" s="4">
        <v>3</v>
      </c>
      <c r="B96" s="5"/>
      <c r="C96" s="6"/>
      <c r="D96" s="5" t="str">
        <f>IF(B96="","",LOOKUP(B96,Entries!B$2:B$995,Entries!K$2:K$995))</f>
        <v/>
      </c>
      <c r="E96" s="5" t="str">
        <f>IF(B96="","",LOOKUP(B96,Entries!B$2:B$995,Entries!E$2:E$995))</f>
        <v/>
      </c>
      <c r="F96" s="5" t="str">
        <f>IF(B96="","",LOOKUP(B96,Entries!B$2:B$995,Entries!F$2:F$995))</f>
        <v/>
      </c>
      <c r="G96" s="5" t="str">
        <f>IF(B96="","",LOOKUP(B96,Entries!B$2:B$995,Entries!G$2:G$995))</f>
        <v/>
      </c>
      <c r="H96" s="3">
        <f>IF(F96="Cleethorpes AC",6,0)</f>
        <v>0</v>
      </c>
      <c r="I96" s="3">
        <f>IF(F96="Barnsley AC",6,0)</f>
        <v>0</v>
      </c>
      <c r="J96" s="3">
        <f>IF(F96="Barton &amp; Goole",6,0)</f>
        <v>0</v>
      </c>
      <c r="K96" s="3">
        <f>IF(F96="Wakefield DH &amp; AC",6,0)</f>
        <v>0</v>
      </c>
      <c r="M96" s="4">
        <v>3</v>
      </c>
      <c r="N96" s="5"/>
      <c r="O96" s="6"/>
      <c r="P96" s="5" t="str">
        <f>IF(N96="","",LOOKUP(N96,Entries!B$2:B$995,Entries!K$2:K$995))</f>
        <v/>
      </c>
      <c r="Q96" s="5" t="str">
        <f>IF(N96="","",LOOKUP(N96,Entries!B$2:B$995,Entries!E$2:E$995))</f>
        <v/>
      </c>
      <c r="R96" s="5" t="str">
        <f>IF(N96="","",LOOKUP(N96,Entries!B$2:B$995,Entries!F$2:F$995))</f>
        <v/>
      </c>
      <c r="S96" s="5" t="str">
        <f>IF(N96="","",LOOKUP(N96,Entries!B$2:B$995,Entries!G$2:G$995))</f>
        <v/>
      </c>
      <c r="T96" s="3">
        <f>IF(R96="Cleethorpes AC",6,0)</f>
        <v>0</v>
      </c>
      <c r="U96" s="3">
        <f>IF(R96="Barnsley AC",6,0)</f>
        <v>0</v>
      </c>
      <c r="V96" s="3">
        <f>IF(R96="Barton &amp; Goole",6,0)</f>
        <v>0</v>
      </c>
      <c r="W96" s="3">
        <f>IF(R96="Wakefield DH &amp; AC",6,0)</f>
        <v>0</v>
      </c>
      <c r="AB96" s="47"/>
    </row>
    <row r="97" spans="1:28" x14ac:dyDescent="0.2">
      <c r="A97" s="4">
        <v>4</v>
      </c>
      <c r="B97" s="5"/>
      <c r="C97" s="6"/>
      <c r="D97" s="5" t="str">
        <f>IF(B97="","",LOOKUP(B97,Entries!B$2:B$995,Entries!K$2:K$995))</f>
        <v/>
      </c>
      <c r="E97" s="5" t="str">
        <f>IF(B97="","",LOOKUP(B97,Entries!B$2:B$995,Entries!E$2:E$995))</f>
        <v/>
      </c>
      <c r="F97" s="5" t="str">
        <f>IF(B97="","",LOOKUP(B97,Entries!B$2:B$995,Entries!F$2:F$995))</f>
        <v/>
      </c>
      <c r="G97" s="5" t="str">
        <f>IF(B97="","",LOOKUP(B97,Entries!B$2:B$995,Entries!G$2:G$995))</f>
        <v/>
      </c>
      <c r="H97" s="3">
        <f>IF(F97="Cleethorpes AC",5,0)</f>
        <v>0</v>
      </c>
      <c r="I97" s="3">
        <f>IF(F97="Barnsley AC",5,0)</f>
        <v>0</v>
      </c>
      <c r="J97" s="3">
        <f>IF(F97="Barton &amp; Goole",5,0)</f>
        <v>0</v>
      </c>
      <c r="K97" s="3">
        <f>IF(F97="Wakefield DH &amp; AC",5,0)</f>
        <v>0</v>
      </c>
      <c r="M97" s="4">
        <v>4</v>
      </c>
      <c r="N97" s="5"/>
      <c r="O97" s="6"/>
      <c r="P97" s="5" t="str">
        <f>IF(N97="","",LOOKUP(N97,Entries!B$2:B$995,Entries!K$2:K$995))</f>
        <v/>
      </c>
      <c r="Q97" s="5" t="str">
        <f>IF(N97="","",LOOKUP(N97,Entries!B$2:B$995,Entries!E$2:E$995))</f>
        <v/>
      </c>
      <c r="R97" s="5" t="str">
        <f>IF(N97="","",LOOKUP(N97,Entries!B$2:B$995,Entries!F$2:F$995))</f>
        <v/>
      </c>
      <c r="S97" s="5" t="str">
        <f>IF(N97="","",LOOKUP(N97,Entries!B$2:B$995,Entries!G$2:G$995))</f>
        <v/>
      </c>
      <c r="T97" s="3">
        <f>IF(R97="Cleethorpes AC",5,0)</f>
        <v>0</v>
      </c>
      <c r="U97" s="3">
        <f>IF(R97="Barnsley AC",5,0)</f>
        <v>0</v>
      </c>
      <c r="V97" s="3">
        <f>IF(R97="Barton &amp; Goole",5,0)</f>
        <v>0</v>
      </c>
      <c r="W97" s="3">
        <f>IF(R97="Wakefield DH &amp; AC",5,0)</f>
        <v>0</v>
      </c>
      <c r="AB97" s="47"/>
    </row>
    <row r="98" spans="1:28" x14ac:dyDescent="0.2">
      <c r="A98" s="4">
        <v>5</v>
      </c>
      <c r="B98" s="5"/>
      <c r="C98" s="6"/>
      <c r="D98" s="5" t="str">
        <f>IF(B98="","",LOOKUP(B98,Entries!B$2:B$995,Entries!K$2:K$995))</f>
        <v/>
      </c>
      <c r="E98" s="5" t="str">
        <f>IF(B98="","",LOOKUP(B98,Entries!B$2:B$995,Entries!E$2:E$995))</f>
        <v/>
      </c>
      <c r="F98" s="5" t="str">
        <f>IF(B98="","",LOOKUP(B98,Entries!B$2:B$995,Entries!F$2:F$995))</f>
        <v/>
      </c>
      <c r="G98" s="5" t="str">
        <f>IF(B98="","",LOOKUP(B98,Entries!B$2:B$995,Entries!G$2:G$995))</f>
        <v/>
      </c>
      <c r="H98" s="3">
        <f>IF(F98="Cleethorpes AC",4,0)</f>
        <v>0</v>
      </c>
      <c r="I98" s="3">
        <f>IF(F98="Barnsley AC",4,0)</f>
        <v>0</v>
      </c>
      <c r="J98" s="3">
        <f>IF(F98="Barton &amp; Goole",4,0)</f>
        <v>0</v>
      </c>
      <c r="K98" s="3">
        <f>IF(F98="Wakefield DH &amp; AC",4,0)</f>
        <v>0</v>
      </c>
      <c r="M98" s="4">
        <v>5</v>
      </c>
      <c r="N98" s="5"/>
      <c r="O98" s="6"/>
      <c r="P98" s="5" t="str">
        <f>IF(N98="","",LOOKUP(N98,Entries!B$2:B$995,Entries!K$2:K$995))</f>
        <v/>
      </c>
      <c r="Q98" s="5" t="str">
        <f>IF(N98="","",LOOKUP(N98,Entries!B$2:B$995,Entries!E$2:E$995))</f>
        <v/>
      </c>
      <c r="R98" s="5" t="str">
        <f>IF(N98="","",LOOKUP(N98,Entries!B$2:B$995,Entries!F$2:F$995))</f>
        <v/>
      </c>
      <c r="S98" s="5" t="str">
        <f>IF(N98="","",LOOKUP(N98,Entries!B$2:B$995,Entries!G$2:G$995))</f>
        <v/>
      </c>
      <c r="T98" s="3">
        <f>IF(R98="Cleethorpes AC",4,0)</f>
        <v>0</v>
      </c>
      <c r="U98" s="3">
        <f>IF(R98="Barnsley AC",4,0)</f>
        <v>0</v>
      </c>
      <c r="V98" s="3">
        <f>IF(R98="Barton &amp; Goole",4,0)</f>
        <v>0</v>
      </c>
      <c r="W98" s="3">
        <f>IF(R98="Wakefield DH &amp; AC",4,0)</f>
        <v>0</v>
      </c>
      <c r="AB98" s="47"/>
    </row>
    <row r="99" spans="1:28" x14ac:dyDescent="0.2">
      <c r="A99" s="4">
        <v>6</v>
      </c>
      <c r="B99" s="5"/>
      <c r="C99" s="6"/>
      <c r="D99" s="5" t="str">
        <f>IF(B99="","",LOOKUP(B99,Entries!B$2:B$995,Entries!K$2:K$995))</f>
        <v/>
      </c>
      <c r="E99" s="5" t="str">
        <f>IF(B99="","",LOOKUP(B99,Entries!B$2:B$995,Entries!E$2:E$995))</f>
        <v/>
      </c>
      <c r="F99" s="5" t="str">
        <f>IF(B99="","",LOOKUP(B99,Entries!B$2:B$995,Entries!F$2:F$995))</f>
        <v/>
      </c>
      <c r="G99" s="5" t="str">
        <f>IF(B99="","",LOOKUP(B99,Entries!B$2:B$995,Entries!G$2:G$995))</f>
        <v/>
      </c>
      <c r="H99" s="3">
        <f>IF(F99="Cleethorpes AC",3,0)</f>
        <v>0</v>
      </c>
      <c r="I99" s="3">
        <f>IF(F99="Barnsley AC",3,0)</f>
        <v>0</v>
      </c>
      <c r="J99" s="3">
        <f>IF(F99="Barton &amp; Goole",3,0)</f>
        <v>0</v>
      </c>
      <c r="K99" s="3">
        <f>IF(F99="Wakefield DH &amp; AC",3,0)</f>
        <v>0</v>
      </c>
      <c r="M99" s="4">
        <v>6</v>
      </c>
      <c r="N99" s="5"/>
      <c r="O99" s="6"/>
      <c r="P99" s="5" t="str">
        <f>IF(N99="","",LOOKUP(N99,Entries!B$2:B$995,Entries!K$2:K$995))</f>
        <v/>
      </c>
      <c r="Q99" s="5" t="str">
        <f>IF(N99="","",LOOKUP(N99,Entries!B$2:B$995,Entries!E$2:E$995))</f>
        <v/>
      </c>
      <c r="R99" s="5" t="str">
        <f>IF(N99="","",LOOKUP(N99,Entries!B$2:B$995,Entries!F$2:F$995))</f>
        <v/>
      </c>
      <c r="S99" s="5" t="str">
        <f>IF(N99="","",LOOKUP(N99,Entries!B$2:B$995,Entries!G$2:G$995))</f>
        <v/>
      </c>
      <c r="T99" s="3">
        <f>IF(R99="Cleethorpes AC",3,0)</f>
        <v>0</v>
      </c>
      <c r="U99" s="3">
        <f>IF(R99="Barnsley AC",3,0)</f>
        <v>0</v>
      </c>
      <c r="V99" s="3">
        <f>IF(R99="Barton &amp; Goole",3,0)</f>
        <v>0</v>
      </c>
      <c r="W99" s="3">
        <f>IF(R99="Wakefield DH &amp; AC",3,0)</f>
        <v>0</v>
      </c>
    </row>
    <row r="100" spans="1:28" x14ac:dyDescent="0.2">
      <c r="A100" s="4">
        <v>7</v>
      </c>
      <c r="B100" s="5"/>
      <c r="C100" s="6"/>
      <c r="D100" s="5" t="str">
        <f>IF(B100="","",LOOKUP(B100,Entries!B$2:B$995,Entries!K$2:K$995))</f>
        <v/>
      </c>
      <c r="E100" s="5" t="str">
        <f>IF(B100="","",LOOKUP(B100,Entries!B$2:B$995,Entries!E$2:E$995))</f>
        <v/>
      </c>
      <c r="F100" s="5" t="str">
        <f>IF(B100="","",LOOKUP(B100,Entries!B$2:B$995,Entries!F$2:F$995))</f>
        <v/>
      </c>
      <c r="G100" s="5" t="str">
        <f>IF(B100="","",LOOKUP(B100,Entries!B$2:B$995,Entries!G$2:G$995))</f>
        <v/>
      </c>
      <c r="H100" s="3">
        <f>IF(F100="Cleethorpes AC",2,0)</f>
        <v>0</v>
      </c>
      <c r="I100" s="3">
        <f>IF(F100="Barnsley AC",2,0)</f>
        <v>0</v>
      </c>
      <c r="J100" s="3">
        <f>IF(F100="Barton &amp; Goole",2,0)</f>
        <v>0</v>
      </c>
      <c r="K100" s="3">
        <f>IF(F100="Wakefield DH &amp; AC",2,0)</f>
        <v>0</v>
      </c>
      <c r="M100" s="4">
        <v>7</v>
      </c>
      <c r="N100" s="5"/>
      <c r="O100" s="6"/>
      <c r="P100" s="5" t="str">
        <f>IF(N100="","",LOOKUP(N100,Entries!B$2:B$995,Entries!K$2:K$995))</f>
        <v/>
      </c>
      <c r="Q100" s="5" t="str">
        <f>IF(N100="","",LOOKUP(N100,Entries!B$2:B$995,Entries!E$2:E$995))</f>
        <v/>
      </c>
      <c r="R100" s="5" t="str">
        <f>IF(N100="","",LOOKUP(N100,Entries!B$2:B$995,Entries!F$2:F$995))</f>
        <v/>
      </c>
      <c r="S100" s="5" t="str">
        <f>IF(N100="","",LOOKUP(N100,Entries!B$2:B$995,Entries!G$2:G$995))</f>
        <v/>
      </c>
      <c r="T100" s="3">
        <f>IF(R100="Cleethorpes AC",2,0)</f>
        <v>0</v>
      </c>
      <c r="U100" s="3">
        <f>IF(R100="Barnsley AC",2,0)</f>
        <v>0</v>
      </c>
      <c r="V100" s="3">
        <f>IF(R100="Barton &amp; Goole",2,0)</f>
        <v>0</v>
      </c>
      <c r="W100" s="3">
        <f>IF(R100="Wakefield DH &amp; AC",2,0)</f>
        <v>0</v>
      </c>
    </row>
    <row r="101" spans="1:28" x14ac:dyDescent="0.2">
      <c r="A101" s="4">
        <v>8</v>
      </c>
      <c r="B101" s="5"/>
      <c r="C101" s="6"/>
      <c r="D101" s="5" t="str">
        <f>IF(B101="","",LOOKUP(B101,Entries!B$2:B$995,Entries!K$2:K$995))</f>
        <v/>
      </c>
      <c r="E101" s="5" t="str">
        <f>IF(B101="","",LOOKUP(B101,Entries!B$2:B$995,Entries!E$2:E$995))</f>
        <v/>
      </c>
      <c r="F101" s="5" t="str">
        <f>IF(B101="","",LOOKUP(B101,Entries!B$2:B$995,Entries!F$2:F$995))</f>
        <v/>
      </c>
      <c r="G101" s="5" t="str">
        <f>IF(B101="","",LOOKUP(B101,Entries!B$2:B$995,Entries!G$2:G$995))</f>
        <v/>
      </c>
      <c r="H101" s="3">
        <f>IF(F101="Cleethorpes AC",1,0)</f>
        <v>0</v>
      </c>
      <c r="I101" s="3">
        <f>IF(F101="Barnsley AC",1,0)</f>
        <v>0</v>
      </c>
      <c r="J101" s="3">
        <f>IF(F101="Barton &amp; Goole",1,0)</f>
        <v>0</v>
      </c>
      <c r="K101" s="3">
        <f>IF(F101="Wakefield DH &amp; AC",1,0)</f>
        <v>0</v>
      </c>
      <c r="M101" s="4">
        <v>8</v>
      </c>
      <c r="N101" s="5"/>
      <c r="O101" s="6"/>
      <c r="P101" s="5" t="str">
        <f>IF(N101="","",LOOKUP(N101,Entries!B$2:B$995,Entries!K$2:K$995))</f>
        <v/>
      </c>
      <c r="Q101" s="5" t="str">
        <f>IF(N101="","",LOOKUP(N101,Entries!B$2:B$995,Entries!E$2:E$995))</f>
        <v/>
      </c>
      <c r="R101" s="5" t="str">
        <f>IF(N101="","",LOOKUP(N101,Entries!B$2:B$995,Entries!F$2:F$995))</f>
        <v/>
      </c>
      <c r="S101" s="5" t="str">
        <f>IF(N101="","",LOOKUP(N101,Entries!B$2:B$995,Entries!G$2:G$995))</f>
        <v/>
      </c>
      <c r="T101" s="3">
        <f>IF(R101="Cleethorpes AC",1,0)</f>
        <v>0</v>
      </c>
      <c r="U101" s="3">
        <f>IF(R101="Barnsley AC",1,0)</f>
        <v>0</v>
      </c>
      <c r="V101" s="3">
        <f>IF(R101="Barton &amp; Goole",1,0)</f>
        <v>0</v>
      </c>
      <c r="W101" s="3">
        <f>IF(R101="Wakefield DH &amp; AC",1,0)</f>
        <v>0</v>
      </c>
    </row>
    <row r="102" spans="1:28" x14ac:dyDescent="0.2">
      <c r="A102" s="4"/>
      <c r="B102" s="5"/>
      <c r="C102" s="6"/>
      <c r="D102" s="8" t="s">
        <v>17</v>
      </c>
      <c r="E102" s="9">
        <f>SUM(H94:H101)</f>
        <v>0</v>
      </c>
      <c r="F102" s="9" t="s">
        <v>851</v>
      </c>
      <c r="G102" s="9"/>
      <c r="M102" s="4"/>
      <c r="N102" s="5"/>
      <c r="O102" s="6"/>
      <c r="P102" s="8" t="s">
        <v>17</v>
      </c>
      <c r="Q102" s="9">
        <f>SUM(T94:T101)</f>
        <v>7</v>
      </c>
      <c r="R102" s="9" t="s">
        <v>851</v>
      </c>
      <c r="S102" s="9"/>
    </row>
    <row r="103" spans="1:28" x14ac:dyDescent="0.2">
      <c r="A103" s="4"/>
      <c r="B103" s="5"/>
      <c r="C103" s="6"/>
      <c r="D103" s="9"/>
      <c r="E103" s="9">
        <f>SUM(I94:I101)</f>
        <v>0</v>
      </c>
      <c r="F103" s="9" t="s">
        <v>107</v>
      </c>
      <c r="G103" s="9"/>
      <c r="M103" s="4"/>
      <c r="N103" s="5"/>
      <c r="O103" s="6"/>
      <c r="P103" s="9"/>
      <c r="Q103" s="9">
        <f>SUM(U94:U101)</f>
        <v>0</v>
      </c>
      <c r="R103" s="9" t="s">
        <v>107</v>
      </c>
      <c r="S103" s="9"/>
    </row>
    <row r="104" spans="1:28" x14ac:dyDescent="0.2">
      <c r="A104" s="4"/>
      <c r="B104" s="5"/>
      <c r="C104" s="6"/>
      <c r="D104" s="31"/>
      <c r="E104" s="9">
        <f>SUM(J94:J101)</f>
        <v>0</v>
      </c>
      <c r="F104" s="31" t="s">
        <v>30</v>
      </c>
      <c r="G104" s="32"/>
      <c r="M104" s="28"/>
      <c r="N104" s="29"/>
      <c r="O104" s="30"/>
      <c r="P104" s="31"/>
      <c r="Q104" s="9">
        <f>SUM(V94:V101)</f>
        <v>0</v>
      </c>
      <c r="R104" s="31" t="s">
        <v>30</v>
      </c>
      <c r="S104" s="32"/>
    </row>
    <row r="105" spans="1:28" ht="13.5" thickBot="1" x14ac:dyDescent="0.25">
      <c r="A105" s="4"/>
      <c r="B105" s="5"/>
      <c r="C105" s="6"/>
      <c r="D105" s="31"/>
      <c r="E105" s="9">
        <f>SUM(K94:K101)</f>
        <v>0</v>
      </c>
      <c r="F105" s="31" t="s">
        <v>1335</v>
      </c>
      <c r="G105" s="32"/>
      <c r="M105" s="28"/>
      <c r="N105" s="29"/>
      <c r="O105" s="30"/>
      <c r="P105" s="31"/>
      <c r="Q105" s="9">
        <f>SUM(W94:W101)</f>
        <v>8</v>
      </c>
      <c r="R105" s="31" t="s">
        <v>1335</v>
      </c>
      <c r="S105" s="32"/>
    </row>
    <row r="106" spans="1:28" x14ac:dyDescent="0.2">
      <c r="A106" s="235" t="s">
        <v>66</v>
      </c>
      <c r="B106" s="236"/>
      <c r="C106" s="236"/>
      <c r="D106" s="236"/>
      <c r="E106" s="236"/>
      <c r="F106" s="236"/>
      <c r="G106" s="237"/>
      <c r="H106" s="2"/>
      <c r="I106" s="2"/>
      <c r="J106" s="2"/>
      <c r="M106" s="241" t="s">
        <v>38</v>
      </c>
      <c r="N106" s="242"/>
      <c r="O106" s="242"/>
      <c r="P106" s="242"/>
      <c r="Q106" s="242"/>
      <c r="R106" s="242"/>
      <c r="S106" s="243"/>
    </row>
    <row r="107" spans="1:28" x14ac:dyDescent="0.2">
      <c r="A107" s="4">
        <v>1</v>
      </c>
      <c r="B107" s="5">
        <v>149</v>
      </c>
      <c r="C107" s="6">
        <v>22.2</v>
      </c>
      <c r="D107" s="5" t="str">
        <f>IF(B107="","",LOOKUP(B107,Entries!B$2:B$995,Entries!K$2:K$995))</f>
        <v>Sara Mamgaude</v>
      </c>
      <c r="E107" s="5" t="str">
        <f>IF(B107="","",LOOKUP(B107,Entries!B$2:B$995,Entries!E$2:E$995))</f>
        <v>F13</v>
      </c>
      <c r="F107" s="5" t="str">
        <f>IF(B107="","",LOOKUP(B107,Entries!B$2:B$995,Entries!F$2:F$995))</f>
        <v>Cleethorpes AC</v>
      </c>
      <c r="G107" s="5" t="str">
        <f>IF(B107="","",LOOKUP(B107,Entries!B$2:B$995,Entries!G$2:G$995))</f>
        <v>F</v>
      </c>
      <c r="H107" s="3">
        <f>IF(F107="Cleethorpes AC",8,0)</f>
        <v>8</v>
      </c>
      <c r="I107" s="3">
        <f>IF(F107="Barnsley AC",8,0)</f>
        <v>0</v>
      </c>
      <c r="J107" s="3">
        <f>IF(F107="Barton &amp; Goole",8,0)</f>
        <v>0</v>
      </c>
      <c r="K107" s="3">
        <f>IF(F107="Wakefield DH &amp; AC",8,0)</f>
        <v>0</v>
      </c>
      <c r="M107" s="4">
        <v>1</v>
      </c>
      <c r="N107" s="5">
        <v>257</v>
      </c>
      <c r="O107" s="6">
        <v>16.72</v>
      </c>
      <c r="P107" s="5" t="str">
        <f>IF(N107="","",LOOKUP(N107,Entries!B$2:B$995,Entries!K$2:K$995))</f>
        <v>Cohen Mcandrew</v>
      </c>
      <c r="Q107" s="5" t="str">
        <f>IF(N107="","",LOOKUP(N107,Entries!B$2:B$995,Entries!E$2:E$995))</f>
        <v>M15</v>
      </c>
      <c r="R107" s="5" t="str">
        <f>IF(N107="","",LOOKUP(N107,Entries!B$2:B$995,Entries!F$2:F$995))</f>
        <v>Wakefield DH &amp; AC</v>
      </c>
      <c r="S107" s="5" t="str">
        <f>IF(N107="","",LOOKUP(N107,Entries!B$2:B$995,Entries!G$2:G$995))</f>
        <v>M</v>
      </c>
      <c r="T107" s="3">
        <f>IF(R107="Cleethorpes AC",8,0)</f>
        <v>0</v>
      </c>
      <c r="U107" s="3">
        <f>IF(R107="Barnsley AC",8,0)</f>
        <v>0</v>
      </c>
      <c r="V107" s="3">
        <f>IF(R107="Barton &amp; Goole",8,0)</f>
        <v>0</v>
      </c>
      <c r="W107" s="3">
        <f>IF(R107="Wakefield DH &amp; AC",8,0)</f>
        <v>8</v>
      </c>
    </row>
    <row r="108" spans="1:28" x14ac:dyDescent="0.2">
      <c r="A108" s="4">
        <v>2</v>
      </c>
      <c r="B108" s="5">
        <v>159</v>
      </c>
      <c r="C108" s="6">
        <v>22.4</v>
      </c>
      <c r="D108" s="5" t="str">
        <f>IF(B108="","",LOOKUP(B108,Entries!B$2:B$995,Entries!K$2:K$995))</f>
        <v>Sophie Torossian</v>
      </c>
      <c r="E108" s="5" t="str">
        <f>IF(B108="","",LOOKUP(B108,Entries!B$2:B$995,Entries!E$2:E$995))</f>
        <v>F13</v>
      </c>
      <c r="F108" s="5" t="str">
        <f>IF(B108="","",LOOKUP(B108,Entries!B$2:B$995,Entries!F$2:F$995))</f>
        <v>Wakefield DH &amp; AC</v>
      </c>
      <c r="G108" s="5" t="str">
        <f>IF(B108="","",LOOKUP(B108,Entries!B$2:B$995,Entries!G$2:G$995))</f>
        <v>F</v>
      </c>
      <c r="H108" s="3">
        <f>IF(F108="Cleethorpes AC",7,0)</f>
        <v>0</v>
      </c>
      <c r="I108" s="3">
        <f>IF(F108="Barnsley AC",7,0)</f>
        <v>0</v>
      </c>
      <c r="J108" s="3">
        <f>IF(F108="Barton &amp; Goole",7,0)</f>
        <v>0</v>
      </c>
      <c r="K108" s="3">
        <f>IF(F108="Wakefield DH &amp; AC",7,0)</f>
        <v>7</v>
      </c>
      <c r="M108" s="4">
        <v>2</v>
      </c>
      <c r="N108" s="5">
        <v>259</v>
      </c>
      <c r="O108" s="6">
        <v>15.16</v>
      </c>
      <c r="P108" s="5" t="str">
        <f>IF(N108="","",LOOKUP(N108,Entries!B$2:B$995,Entries!K$2:K$995))</f>
        <v>Joshua Akintolu</v>
      </c>
      <c r="Q108" s="5" t="str">
        <f>IF(N108="","",LOOKUP(N108,Entries!B$2:B$995,Entries!E$2:E$995))</f>
        <v>M15</v>
      </c>
      <c r="R108" s="5" t="str">
        <f>IF(N108="","",LOOKUP(N108,Entries!B$2:B$995,Entries!F$2:F$995))</f>
        <v>Wakefield DH &amp; AC</v>
      </c>
      <c r="S108" s="5" t="str">
        <f>IF(N108="","",LOOKUP(N108,Entries!B$2:B$995,Entries!G$2:G$995))</f>
        <v>M</v>
      </c>
      <c r="T108" s="3">
        <f>IF(R108="Cleethorpes AC",7,0)</f>
        <v>0</v>
      </c>
      <c r="U108" s="3">
        <f>IF(R108="Barnsley AC",7,0)</f>
        <v>0</v>
      </c>
      <c r="V108" s="3">
        <f>IF(R108="Barton &amp; Goole",7,0)</f>
        <v>0</v>
      </c>
      <c r="W108" s="3">
        <f>IF(R108="Wakefield DH &amp; AC",7,0)</f>
        <v>7</v>
      </c>
    </row>
    <row r="109" spans="1:28" x14ac:dyDescent="0.2">
      <c r="A109" s="4">
        <v>3</v>
      </c>
      <c r="B109" s="5">
        <v>101</v>
      </c>
      <c r="C109" s="6">
        <v>22.6</v>
      </c>
      <c r="D109" s="5" t="str">
        <f>IF(B109="","",LOOKUP(B109,Entries!B$2:B$995,Entries!K$2:K$995))</f>
        <v>Poppy Welbourne</v>
      </c>
      <c r="E109" s="5" t="str">
        <f>IF(B109="","",LOOKUP(B109,Entries!B$2:B$995,Entries!E$2:E$995))</f>
        <v>F13</v>
      </c>
      <c r="F109" s="5" t="str">
        <f>IF(B109="","",LOOKUP(B109,Entries!B$2:B$995,Entries!F$2:F$995))</f>
        <v>Cleethorpes AC</v>
      </c>
      <c r="G109" s="5" t="str">
        <f>IF(B109="","",LOOKUP(B109,Entries!B$2:B$995,Entries!G$2:G$995))</f>
        <v>F</v>
      </c>
      <c r="H109" s="3">
        <f>IF(F109="Cleethorpes AC",6,0)</f>
        <v>6</v>
      </c>
      <c r="I109" s="3">
        <f>IF(F109="Barnsley AC",6,0)</f>
        <v>0</v>
      </c>
      <c r="J109" s="3">
        <f>IF(F109="Barton &amp; Goole",6,0)</f>
        <v>0</v>
      </c>
      <c r="K109" s="3">
        <f>IF(F109="Wakefield DH &amp; AC",6,0)</f>
        <v>0</v>
      </c>
      <c r="M109" s="4">
        <v>3</v>
      </c>
      <c r="N109" s="5">
        <v>128</v>
      </c>
      <c r="O109" s="6">
        <v>8.86</v>
      </c>
      <c r="P109" s="5" t="str">
        <f>IF(N109="","",LOOKUP(N109,Entries!B$2:B$995,Entries!K$2:K$995))</f>
        <v>Noah  Parton</v>
      </c>
      <c r="Q109" s="5" t="str">
        <f>IF(N109="","",LOOKUP(N109,Entries!B$2:B$995,Entries!E$2:E$995))</f>
        <v>M15</v>
      </c>
      <c r="R109" s="5" t="str">
        <f>IF(N109="","",LOOKUP(N109,Entries!B$2:B$995,Entries!F$2:F$995))</f>
        <v>Cleethorpes AC</v>
      </c>
      <c r="S109" s="5" t="str">
        <f>IF(N109="","",LOOKUP(N109,Entries!B$2:B$995,Entries!G$2:G$995))</f>
        <v>M</v>
      </c>
      <c r="T109" s="3">
        <f>IF(R109="Cleethorpes AC",6,0)</f>
        <v>6</v>
      </c>
      <c r="U109" s="3">
        <f>IF(R109="Barnsley AC",6,0)</f>
        <v>0</v>
      </c>
      <c r="V109" s="3">
        <f>IF(R109="Barton &amp; Goole",6,0)</f>
        <v>0</v>
      </c>
      <c r="W109" s="3">
        <f>IF(R109="Wakefield DH &amp; AC",6,0)</f>
        <v>0</v>
      </c>
    </row>
    <row r="110" spans="1:28" x14ac:dyDescent="0.2">
      <c r="A110" s="4">
        <v>4</v>
      </c>
      <c r="B110" s="5">
        <v>3</v>
      </c>
      <c r="C110" s="6">
        <v>23.7</v>
      </c>
      <c r="D110" s="5" t="str">
        <f>IF(B110="","",LOOKUP(B110,Entries!B$2:B$995,Entries!K$2:K$995))</f>
        <v>Olivia Hotchin</v>
      </c>
      <c r="E110" s="5" t="str">
        <f>IF(B110="","",LOOKUP(B110,Entries!B$2:B$995,Entries!E$2:E$995))</f>
        <v>F13</v>
      </c>
      <c r="F110" s="5" t="str">
        <f>IF(B110="","",LOOKUP(B110,Entries!B$2:B$995,Entries!F$2:F$995))</f>
        <v>Barton &amp; Goole</v>
      </c>
      <c r="G110" s="5" t="str">
        <f>IF(B110="","",LOOKUP(B110,Entries!B$2:B$995,Entries!G$2:G$995))</f>
        <v>F</v>
      </c>
      <c r="H110" s="3">
        <f>IF(F110="Cleethorpes AC",5,0)</f>
        <v>0</v>
      </c>
      <c r="I110" s="3">
        <f>IF(F110="Barnsley AC",5,0)</f>
        <v>0</v>
      </c>
      <c r="J110" s="3">
        <f>IF(F110="Barton &amp; Goole",5,0)</f>
        <v>5</v>
      </c>
      <c r="K110" s="3">
        <f>IF(F110="Wakefield DH &amp; AC",5,0)</f>
        <v>0</v>
      </c>
      <c r="M110" s="4">
        <v>4</v>
      </c>
      <c r="N110" s="5"/>
      <c r="O110" s="6"/>
      <c r="P110" s="5" t="str">
        <f>IF(N110="","",LOOKUP(N110,Entries!B$2:B$995,Entries!K$2:K$995))</f>
        <v/>
      </c>
      <c r="Q110" s="5" t="str">
        <f>IF(N110="","",LOOKUP(N110,Entries!B$2:B$995,Entries!E$2:E$995))</f>
        <v/>
      </c>
      <c r="R110" s="5" t="str">
        <f>IF(N110="","",LOOKUP(N110,Entries!B$2:B$995,Entries!F$2:F$995))</f>
        <v/>
      </c>
      <c r="S110" s="5" t="str">
        <f>IF(N110="","",LOOKUP(N110,Entries!B$2:B$995,Entries!G$2:G$995))</f>
        <v/>
      </c>
      <c r="T110" s="3">
        <f>IF(R110="Cleethorpes AC",5,0)</f>
        <v>0</v>
      </c>
      <c r="U110" s="3">
        <f>IF(R110="Barnsley AC",5,0)</f>
        <v>0</v>
      </c>
      <c r="V110" s="3">
        <f>IF(R110="Barton &amp; Goole",5,0)</f>
        <v>0</v>
      </c>
      <c r="W110" s="3">
        <f>IF(R110="Wakefield DH &amp; AC",5,0)</f>
        <v>0</v>
      </c>
    </row>
    <row r="111" spans="1:28" x14ac:dyDescent="0.2">
      <c r="A111" s="4">
        <v>5</v>
      </c>
      <c r="B111" s="5">
        <v>169</v>
      </c>
      <c r="C111" s="6">
        <v>25.2</v>
      </c>
      <c r="D111" s="5" t="str">
        <f>IF(B111="","",LOOKUP(B111,Entries!B$2:B$995,Entries!K$2:K$995))</f>
        <v>Neve Arundel</v>
      </c>
      <c r="E111" s="5" t="str">
        <f>IF(B111="","",LOOKUP(B111,Entries!B$2:B$995,Entries!E$2:E$995))</f>
        <v>F13</v>
      </c>
      <c r="F111" s="5" t="str">
        <f>IF(B111="","",LOOKUP(B111,Entries!B$2:B$995,Entries!F$2:F$995))</f>
        <v>Wakefield DH &amp; AC</v>
      </c>
      <c r="G111" s="5" t="str">
        <f>IF(B111="","",LOOKUP(B111,Entries!B$2:B$995,Entries!G$2:G$995))</f>
        <v>F</v>
      </c>
      <c r="H111" s="3">
        <f>IF(F111="Cleethorpes AC",4,0)</f>
        <v>0</v>
      </c>
      <c r="I111" s="3">
        <f>IF(F111="Barnsley AC",4,0)</f>
        <v>0</v>
      </c>
      <c r="J111" s="3">
        <f>IF(F111="Barton &amp; Goole",4,0)</f>
        <v>0</v>
      </c>
      <c r="K111" s="3">
        <f>IF(F111="Wakefield DH &amp; AC",4,0)</f>
        <v>4</v>
      </c>
      <c r="M111" s="4">
        <v>5</v>
      </c>
      <c r="N111" s="5"/>
      <c r="O111" s="6"/>
      <c r="P111" s="5" t="str">
        <f>IF(N111="","",LOOKUP(N111,Entries!B$2:B$995,Entries!K$2:K$995))</f>
        <v/>
      </c>
      <c r="Q111" s="5" t="str">
        <f>IF(N111="","",LOOKUP(N111,Entries!B$2:B$995,Entries!E$2:E$995))</f>
        <v/>
      </c>
      <c r="R111" s="5" t="str">
        <f>IF(N111="","",LOOKUP(N111,Entries!B$2:B$995,Entries!F$2:F$995))</f>
        <v/>
      </c>
      <c r="S111" s="5" t="str">
        <f>IF(N111="","",LOOKUP(N111,Entries!B$2:B$995,Entries!G$2:G$995))</f>
        <v/>
      </c>
      <c r="T111" s="3">
        <f>IF(R111="Cleethorpes AC",4,0)</f>
        <v>0</v>
      </c>
      <c r="U111" s="3">
        <f>IF(R111="Barnsley AC",4,0)</f>
        <v>0</v>
      </c>
      <c r="V111" s="3">
        <f>IF(R111="Barton &amp; Goole",4,0)</f>
        <v>0</v>
      </c>
      <c r="W111" s="3">
        <f>IF(R111="Wakefield DH &amp; AC",4,0)</f>
        <v>0</v>
      </c>
    </row>
    <row r="112" spans="1:28" x14ac:dyDescent="0.2">
      <c r="A112" s="4">
        <v>6</v>
      </c>
      <c r="B112" s="5">
        <v>10</v>
      </c>
      <c r="C112" s="6">
        <v>27.2</v>
      </c>
      <c r="D112" s="5" t="str">
        <f>IF(B112="","",LOOKUP(B112,Entries!B$2:B$995,Entries!K$2:K$995))</f>
        <v>Neve Southgate</v>
      </c>
      <c r="E112" s="5" t="str">
        <f>IF(B112="","",LOOKUP(B112,Entries!B$2:B$995,Entries!E$2:E$995))</f>
        <v>F13</v>
      </c>
      <c r="F112" s="5" t="str">
        <f>IF(B112="","",LOOKUP(B112,Entries!B$2:B$995,Entries!F$2:F$995))</f>
        <v>Barton &amp; Goole</v>
      </c>
      <c r="G112" s="5" t="str">
        <f>IF(B112="","",LOOKUP(B112,Entries!B$2:B$995,Entries!G$2:G$995))</f>
        <v>F</v>
      </c>
      <c r="H112" s="3">
        <f>IF(F112="Cleethorpes AC",3,0)</f>
        <v>0</v>
      </c>
      <c r="I112" s="3">
        <f>IF(F112="Barnsley AC",3,0)</f>
        <v>0</v>
      </c>
      <c r="J112" s="3">
        <f>IF(F112="Barton &amp; Goole",3,0)</f>
        <v>3</v>
      </c>
      <c r="K112" s="3">
        <f>IF(F112="Wakefield DH &amp; AC",3,0)</f>
        <v>0</v>
      </c>
      <c r="M112" s="4">
        <v>6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3">
        <f>IF(R112="Cleethorpes AC",3,0)</f>
        <v>0</v>
      </c>
      <c r="U112" s="3">
        <f>IF(R112="Barnsley AC",3,0)</f>
        <v>0</v>
      </c>
      <c r="V112" s="3">
        <f>IF(R112="Barton &amp; Goole",3,0)</f>
        <v>0</v>
      </c>
      <c r="W112" s="3">
        <f>IF(R112="Wakefield DH &amp; AC",3,0)</f>
        <v>0</v>
      </c>
    </row>
    <row r="113" spans="1:23" x14ac:dyDescent="0.2">
      <c r="A113" s="4">
        <v>7</v>
      </c>
      <c r="B113" s="5">
        <v>85</v>
      </c>
      <c r="C113" s="6">
        <v>28</v>
      </c>
      <c r="D113" s="5" t="str">
        <f>IF(B113="","",LOOKUP(B113,Entries!B$2:B$995,Entries!K$2:K$995))</f>
        <v>Mia-Rose Spicer</v>
      </c>
      <c r="E113" s="5" t="str">
        <f>IF(B113="","",LOOKUP(B113,Entries!B$2:B$995,Entries!E$2:E$995))</f>
        <v>F13</v>
      </c>
      <c r="F113" s="5" t="str">
        <f>IF(B113="","",LOOKUP(B113,Entries!B$2:B$995,Entries!F$2:F$995))</f>
        <v>Barnsley Ac</v>
      </c>
      <c r="G113" s="5" t="str">
        <f>IF(B113="","",LOOKUP(B113,Entries!B$2:B$995,Entries!G$2:G$995))</f>
        <v>F</v>
      </c>
      <c r="H113" s="3">
        <f>IF(F113="Cleethorpes AC",2,0)</f>
        <v>0</v>
      </c>
      <c r="I113" s="3">
        <f>IF(F113="Barnsley AC",2,0)</f>
        <v>2</v>
      </c>
      <c r="J113" s="3">
        <f>IF(F113="Barton &amp; Goole",2,0)</f>
        <v>0</v>
      </c>
      <c r="K113" s="3">
        <f>IF(F113="Wakefield DH &amp; AC",2,0)</f>
        <v>0</v>
      </c>
      <c r="M113" s="4">
        <v>7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3">
        <f>IF(R113="Cleethorpes AC",2,0)</f>
        <v>0</v>
      </c>
      <c r="U113" s="3">
        <f>IF(R113="Barnsley AC",2,0)</f>
        <v>0</v>
      </c>
      <c r="V113" s="3">
        <f>IF(R113="Barton &amp; Goole",2,0)</f>
        <v>0</v>
      </c>
      <c r="W113" s="3">
        <f>IF(R113="Wakefield DH &amp; AC",2,0)</f>
        <v>0</v>
      </c>
    </row>
    <row r="114" spans="1:23" x14ac:dyDescent="0.2">
      <c r="A114" s="4">
        <v>8</v>
      </c>
      <c r="B114" s="5"/>
      <c r="C114" s="6"/>
      <c r="D114" s="5" t="str">
        <f>IF(B114="","",LOOKUP(B114,Entries!B$2:B$995,Entries!K$2:K$995))</f>
        <v/>
      </c>
      <c r="E114" s="5" t="str">
        <f>IF(B114="","",LOOKUP(B114,Entries!B$2:B$995,Entries!E$2:E$995))</f>
        <v/>
      </c>
      <c r="F114" s="5" t="str">
        <f>IF(B114="","",LOOKUP(B114,Entries!B$2:B$995,Entries!F$2:F$995))</f>
        <v/>
      </c>
      <c r="G114" s="5" t="str">
        <f>IF(B114="","",LOOKUP(B114,Entries!B$2:B$995,Entries!G$2:G$995))</f>
        <v/>
      </c>
      <c r="H114" s="3">
        <f>IF(F114="Cleethorpes AC",1,0)</f>
        <v>0</v>
      </c>
      <c r="I114" s="3">
        <f>IF(F114="Barnsley AC",1,0)</f>
        <v>0</v>
      </c>
      <c r="J114" s="3">
        <f>IF(F114="Barton &amp; Goole",1,0)</f>
        <v>0</v>
      </c>
      <c r="K114" s="3">
        <f>IF(F114="Wakefield DH &amp; AC",1,0)</f>
        <v>0</v>
      </c>
      <c r="M114" s="4">
        <v>8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3">
        <f>IF(R114="Cleethorpes AC",1,0)</f>
        <v>0</v>
      </c>
      <c r="U114" s="3">
        <f>IF(R114="Barnsley AC",1,0)</f>
        <v>0</v>
      </c>
      <c r="V114" s="3">
        <f>IF(R114="Barton &amp; Goole",1,0)</f>
        <v>0</v>
      </c>
      <c r="W114" s="3">
        <f>IF(R114="Wakefield DH &amp; AC",1,0)</f>
        <v>0</v>
      </c>
    </row>
    <row r="115" spans="1:23" x14ac:dyDescent="0.2">
      <c r="A115" s="4"/>
      <c r="B115" s="5"/>
      <c r="C115" s="6"/>
      <c r="D115" s="8" t="s">
        <v>17</v>
      </c>
      <c r="E115" s="9">
        <f>SUM(H107:H114)</f>
        <v>14</v>
      </c>
      <c r="F115" s="9" t="s">
        <v>851</v>
      </c>
      <c r="G115" s="9"/>
      <c r="M115" s="4"/>
      <c r="N115" s="5"/>
      <c r="O115" s="6"/>
      <c r="P115" s="8" t="s">
        <v>17</v>
      </c>
      <c r="Q115" s="9">
        <f>SUM(T107:T114)</f>
        <v>6</v>
      </c>
      <c r="R115" s="9" t="s">
        <v>851</v>
      </c>
      <c r="S115" s="9"/>
    </row>
    <row r="116" spans="1:23" x14ac:dyDescent="0.2">
      <c r="A116" s="4"/>
      <c r="B116" s="5"/>
      <c r="C116" s="6"/>
      <c r="D116" s="9"/>
      <c r="E116" s="9">
        <f>SUM(I107:I114)</f>
        <v>2</v>
      </c>
      <c r="F116" s="9" t="s">
        <v>107</v>
      </c>
      <c r="G116" s="9"/>
      <c r="M116" s="4"/>
      <c r="N116" s="5"/>
      <c r="O116" s="6"/>
      <c r="P116" s="9"/>
      <c r="Q116" s="9">
        <f>SUM(U107:U114)</f>
        <v>0</v>
      </c>
      <c r="R116" s="9" t="s">
        <v>107</v>
      </c>
      <c r="S116" s="9"/>
    </row>
    <row r="117" spans="1:23" x14ac:dyDescent="0.2">
      <c r="A117" s="4"/>
      <c r="B117" s="5"/>
      <c r="C117" s="6"/>
      <c r="D117" s="31"/>
      <c r="E117" s="9">
        <f>SUM(J107:J114)</f>
        <v>8</v>
      </c>
      <c r="F117" s="31" t="s">
        <v>30</v>
      </c>
      <c r="G117" s="32"/>
      <c r="M117" s="28"/>
      <c r="N117" s="29"/>
      <c r="O117" s="30"/>
      <c r="P117" s="31"/>
      <c r="Q117" s="9">
        <f>SUM(V107:V114)</f>
        <v>0</v>
      </c>
      <c r="R117" s="31" t="s">
        <v>30</v>
      </c>
      <c r="S117" s="32"/>
    </row>
    <row r="118" spans="1:23" ht="13.5" thickBot="1" x14ac:dyDescent="0.25">
      <c r="A118" s="4"/>
      <c r="B118" s="5"/>
      <c r="C118" s="6"/>
      <c r="D118" s="31"/>
      <c r="E118" s="9">
        <f>SUM(K107:K114)</f>
        <v>11</v>
      </c>
      <c r="F118" s="31" t="s">
        <v>1335</v>
      </c>
      <c r="G118" s="32"/>
      <c r="M118" s="28"/>
      <c r="N118" s="29"/>
      <c r="O118" s="30"/>
      <c r="P118" s="31"/>
      <c r="Q118" s="9">
        <f>SUM(W107:W114)</f>
        <v>15</v>
      </c>
      <c r="R118" s="31" t="s">
        <v>1335</v>
      </c>
      <c r="S118" s="32"/>
    </row>
    <row r="119" spans="1:23" x14ac:dyDescent="0.2">
      <c r="A119" s="235" t="s">
        <v>67</v>
      </c>
      <c r="B119" s="236"/>
      <c r="C119" s="236"/>
      <c r="D119" s="236"/>
      <c r="E119" s="236"/>
      <c r="F119" s="236"/>
      <c r="G119" s="237"/>
      <c r="H119" s="2"/>
      <c r="I119" s="2"/>
      <c r="J119" s="2"/>
      <c r="M119" s="241" t="s">
        <v>39</v>
      </c>
      <c r="N119" s="242"/>
      <c r="O119" s="242"/>
      <c r="P119" s="242"/>
      <c r="Q119" s="242"/>
      <c r="R119" s="242"/>
      <c r="S119" s="243"/>
    </row>
    <row r="120" spans="1:23" x14ac:dyDescent="0.2">
      <c r="A120" s="4">
        <v>1</v>
      </c>
      <c r="B120" s="5">
        <v>167</v>
      </c>
      <c r="C120" s="6">
        <v>23.2</v>
      </c>
      <c r="D120" s="5" t="str">
        <f>IF(B120="","",LOOKUP(B120,Entries!B$2:B$995,Entries!K$2:K$995))</f>
        <v>William Gleghorn</v>
      </c>
      <c r="E120" s="5" t="str">
        <f>IF(B120="","",LOOKUP(B120,Entries!B$2:B$995,Entries!E$2:E$995))</f>
        <v>M13</v>
      </c>
      <c r="F120" s="5" t="str">
        <f>IF(B120="","",LOOKUP(B120,Entries!B$2:B$995,Entries!F$2:F$995))</f>
        <v>Wakefield DH &amp; AC</v>
      </c>
      <c r="G120" s="5" t="str">
        <f>IF(B120="","",LOOKUP(B120,Entries!B$2:B$995,Entries!G$2:G$995))</f>
        <v>M</v>
      </c>
      <c r="H120" s="3">
        <f>IF(F120="Cleethorpes AC",8,0)</f>
        <v>0</v>
      </c>
      <c r="I120" s="3">
        <f>IF(F120="Barnsley AC",8,0)</f>
        <v>0</v>
      </c>
      <c r="J120" s="3">
        <f>IF(F120="Barton &amp; Goole",8,0)</f>
        <v>0</v>
      </c>
      <c r="K120" s="3">
        <f>IF(F120="Wakefield DH &amp; AC",8,0)</f>
        <v>8</v>
      </c>
      <c r="M120" s="4">
        <v>1</v>
      </c>
      <c r="N120" s="5">
        <v>60</v>
      </c>
      <c r="O120" s="6">
        <v>24.58</v>
      </c>
      <c r="P120" s="5" t="str">
        <f>IF(N120="","",LOOKUP(N120,Entries!B$2:B$995,Entries!K$2:K$995))</f>
        <v>Wiiliam Crowe</v>
      </c>
      <c r="Q120" s="5" t="str">
        <f>IF(N120="","",LOOKUP(N120,Entries!B$2:B$995,Entries!E$2:E$995))</f>
        <v>M17</v>
      </c>
      <c r="R120" s="5" t="str">
        <f>IF(N120="","",LOOKUP(N120,Entries!B$2:B$995,Entries!F$2:F$995))</f>
        <v>Barton &amp; Goole</v>
      </c>
      <c r="S120" s="5" t="str">
        <f>IF(N120="","",LOOKUP(N120,Entries!B$2:B$995,Entries!G$2:G$995))</f>
        <v>M</v>
      </c>
      <c r="T120" s="3">
        <f>IF(R120="Cleethorpes AC",8,0)</f>
        <v>0</v>
      </c>
      <c r="U120" s="3">
        <f>IF(R120="Barnsley AC",8,0)</f>
        <v>0</v>
      </c>
      <c r="V120" s="3">
        <f>IF(R120="Barton &amp; Goole",8,0)</f>
        <v>8</v>
      </c>
      <c r="W120" s="3">
        <f>IF(R120="Wakefield DH &amp; AC",8,0)</f>
        <v>0</v>
      </c>
    </row>
    <row r="121" spans="1:23" x14ac:dyDescent="0.2">
      <c r="A121" s="4">
        <v>2</v>
      </c>
      <c r="B121" s="5">
        <v>25</v>
      </c>
      <c r="C121" s="6">
        <v>23.5</v>
      </c>
      <c r="D121" s="5" t="str">
        <f>IF(B121="","",LOOKUP(B121,Entries!B$2:B$995,Entries!K$2:K$995))</f>
        <v>Ewan Macmillan</v>
      </c>
      <c r="E121" s="5" t="str">
        <f>IF(B121="","",LOOKUP(B121,Entries!B$2:B$995,Entries!E$2:E$995))</f>
        <v>M13</v>
      </c>
      <c r="F121" s="5" t="str">
        <f>IF(B121="","",LOOKUP(B121,Entries!B$2:B$995,Entries!F$2:F$995))</f>
        <v>Barton &amp; Goole</v>
      </c>
      <c r="G121" s="5" t="str">
        <f>IF(B121="","",LOOKUP(B121,Entries!B$2:B$995,Entries!G$2:G$995))</f>
        <v>M</v>
      </c>
      <c r="H121" s="3">
        <f>IF(F121="Cleethorpes AC",7,0)</f>
        <v>0</v>
      </c>
      <c r="I121" s="3">
        <f>IF(F121="Barnsley AC",7,0)</f>
        <v>0</v>
      </c>
      <c r="J121" s="3">
        <f>IF(F121="Barton &amp; Goole",7,0)</f>
        <v>7</v>
      </c>
      <c r="K121" s="3">
        <f>IF(F121="Wakefield DH &amp; AC",7,0)</f>
        <v>0</v>
      </c>
      <c r="M121" s="4">
        <v>2</v>
      </c>
      <c r="N121" s="5">
        <v>270</v>
      </c>
      <c r="O121" s="6">
        <v>22.81</v>
      </c>
      <c r="P121" s="5" t="str">
        <f>IF(N121="","",LOOKUP(N121,Entries!B$2:B$995,Entries!K$2:K$995))</f>
        <v>Kian Slatter</v>
      </c>
      <c r="Q121" s="5" t="str">
        <f>IF(N121="","",LOOKUP(N121,Entries!B$2:B$995,Entries!E$2:E$995))</f>
        <v>M17</v>
      </c>
      <c r="R121" s="5" t="str">
        <f>IF(N121="","",LOOKUP(N121,Entries!B$2:B$995,Entries!F$2:F$995))</f>
        <v>Wakefield DH &amp; AC</v>
      </c>
      <c r="S121" s="5" t="str">
        <f>IF(N121="","",LOOKUP(N121,Entries!B$2:B$995,Entries!G$2:G$995))</f>
        <v>M</v>
      </c>
      <c r="T121" s="3">
        <f>IF(R121="Cleethorpes AC",7,0)</f>
        <v>0</v>
      </c>
      <c r="U121" s="3">
        <f>IF(R121="Barnsley AC",7,0)</f>
        <v>0</v>
      </c>
      <c r="V121" s="3">
        <f>IF(R121="Barton &amp; Goole",7,0)</f>
        <v>0</v>
      </c>
      <c r="W121" s="3">
        <f>IF(R121="Wakefield DH &amp; AC",7,0)</f>
        <v>7</v>
      </c>
    </row>
    <row r="122" spans="1:23" x14ac:dyDescent="0.2">
      <c r="A122" s="4">
        <v>3</v>
      </c>
      <c r="B122" s="5">
        <v>112</v>
      </c>
      <c r="C122" s="6">
        <v>23.7</v>
      </c>
      <c r="D122" s="5" t="str">
        <f>IF(B122="","",LOOKUP(B122,Entries!B$2:B$995,Entries!K$2:K$995))</f>
        <v>Jenson Salt</v>
      </c>
      <c r="E122" s="5" t="str">
        <f>IF(B122="","",LOOKUP(B122,Entries!B$2:B$995,Entries!E$2:E$995))</f>
        <v>M13</v>
      </c>
      <c r="F122" s="5" t="str">
        <f>IF(B122="","",LOOKUP(B122,Entries!B$2:B$995,Entries!F$2:F$995))</f>
        <v>Cleethorpes AC</v>
      </c>
      <c r="G122" s="5" t="str">
        <f>IF(B122="","",LOOKUP(B122,Entries!B$2:B$995,Entries!G$2:G$995))</f>
        <v>M</v>
      </c>
      <c r="H122" s="3">
        <f>IF(F122="Cleethorpes AC",6,0)</f>
        <v>6</v>
      </c>
      <c r="I122" s="3">
        <f>IF(F122="Barnsley AC",6,0)</f>
        <v>0</v>
      </c>
      <c r="J122" s="3">
        <f>IF(F122="Barton &amp; Goole",6,0)</f>
        <v>0</v>
      </c>
      <c r="K122" s="3">
        <f>IF(F122="Wakefield DH &amp; AC",6,0)</f>
        <v>0</v>
      </c>
      <c r="M122" s="4">
        <v>3</v>
      </c>
      <c r="N122" s="5">
        <v>144</v>
      </c>
      <c r="O122" s="6">
        <v>14.87</v>
      </c>
      <c r="P122" s="5" t="str">
        <f>IF(N122="","",LOOKUP(N122,Entries!B$2:B$995,Entries!K$2:K$995))</f>
        <v>Ollie  Parker</v>
      </c>
      <c r="Q122" s="5" t="str">
        <f>IF(N122="","",LOOKUP(N122,Entries!B$2:B$995,Entries!E$2:E$995))</f>
        <v>M17</v>
      </c>
      <c r="R122" s="5" t="str">
        <f>IF(N122="","",LOOKUP(N122,Entries!B$2:B$995,Entries!F$2:F$995))</f>
        <v>Cleethorpes AC</v>
      </c>
      <c r="S122" s="5" t="str">
        <f>IF(N122="","",LOOKUP(N122,Entries!B$2:B$995,Entries!G$2:G$995))</f>
        <v>M</v>
      </c>
      <c r="T122" s="3">
        <f>IF(R122="Cleethorpes AC",6,0)</f>
        <v>6</v>
      </c>
      <c r="U122" s="3">
        <f>IF(R122="Barnsley AC",6,0)</f>
        <v>0</v>
      </c>
      <c r="V122" s="3">
        <f>IF(R122="Barton &amp; Goole",6,0)</f>
        <v>0</v>
      </c>
      <c r="W122" s="3">
        <f>IF(R122="Wakefield DH &amp; AC",6,0)</f>
        <v>0</v>
      </c>
    </row>
    <row r="123" spans="1:23" x14ac:dyDescent="0.2">
      <c r="A123" s="4">
        <v>4</v>
      </c>
      <c r="B123" s="5">
        <v>318</v>
      </c>
      <c r="C123" s="6">
        <v>24</v>
      </c>
      <c r="D123" s="5" t="str">
        <f>IF(B123="","",LOOKUP(B123,Entries!B$2:B$995,Entries!K$2:K$995))</f>
        <v>Oliver Chambers</v>
      </c>
      <c r="E123" s="5" t="str">
        <f>IF(B123="","",LOOKUP(B123,Entries!B$2:B$995,Entries!E$2:E$995))</f>
        <v>M13</v>
      </c>
      <c r="F123" s="5" t="str">
        <f>IF(B123="","",LOOKUP(B123,Entries!B$2:B$995,Entries!F$2:F$995))</f>
        <v>Wakefield DH &amp; AC</v>
      </c>
      <c r="G123" s="5" t="str">
        <f>IF(B123="","",LOOKUP(B123,Entries!B$2:B$995,Entries!G$2:G$995))</f>
        <v>M</v>
      </c>
      <c r="H123" s="3">
        <f>IF(F123="Cleethorpes AC",5,0)</f>
        <v>0</v>
      </c>
      <c r="I123" s="3">
        <f>IF(F123="Barnsley AC",5,0)</f>
        <v>0</v>
      </c>
      <c r="J123" s="3">
        <f>IF(F123="Barton &amp; Goole",5,0)</f>
        <v>0</v>
      </c>
      <c r="K123" s="3">
        <f>IF(F123="Wakefield DH &amp; AC",5,0)</f>
        <v>5</v>
      </c>
      <c r="M123" s="4">
        <v>4</v>
      </c>
      <c r="N123" s="5">
        <v>274</v>
      </c>
      <c r="O123" s="6">
        <v>13.4</v>
      </c>
      <c r="P123" s="5" t="str">
        <f>IF(N123="","",LOOKUP(N123,Entries!B$2:B$995,Entries!K$2:K$995))</f>
        <v>Bupe Mwaba</v>
      </c>
      <c r="Q123" s="5" t="str">
        <f>IF(N123="","",LOOKUP(N123,Entries!B$2:B$995,Entries!E$2:E$995))</f>
        <v>M17</v>
      </c>
      <c r="R123" s="5" t="str">
        <f>IF(N123="","",LOOKUP(N123,Entries!B$2:B$995,Entries!F$2:F$995))</f>
        <v>Wakefield DH &amp; AC</v>
      </c>
      <c r="S123" s="5" t="str">
        <f>IF(N123="","",LOOKUP(N123,Entries!B$2:B$995,Entries!G$2:G$995))</f>
        <v>M</v>
      </c>
      <c r="T123" s="3">
        <f>IF(R123="Cleethorpes AC",5,0)</f>
        <v>0</v>
      </c>
      <c r="U123" s="3">
        <f>IF(R123="Barnsley AC",5,0)</f>
        <v>0</v>
      </c>
      <c r="V123" s="3">
        <f>IF(R123="Barton &amp; Goole",5,0)</f>
        <v>0</v>
      </c>
      <c r="W123" s="3">
        <f>IF(R123="Wakefield DH &amp; AC",5,0)</f>
        <v>5</v>
      </c>
    </row>
    <row r="124" spans="1:23" x14ac:dyDescent="0.2">
      <c r="A124" s="4">
        <v>5</v>
      </c>
      <c r="B124" s="5">
        <v>30</v>
      </c>
      <c r="C124" s="6">
        <v>24.8</v>
      </c>
      <c r="D124" s="5" t="str">
        <f>IF(B124="","",LOOKUP(B124,Entries!B$2:B$995,Entries!K$2:K$995))</f>
        <v>Lucas  Dunk</v>
      </c>
      <c r="E124" s="5" t="str">
        <f>IF(B124="","",LOOKUP(B124,Entries!B$2:B$995,Entries!E$2:E$995))</f>
        <v>M13</v>
      </c>
      <c r="F124" s="5" t="str">
        <f>IF(B124="","",LOOKUP(B124,Entries!B$2:B$995,Entries!F$2:F$995))</f>
        <v>Barton &amp; Goole</v>
      </c>
      <c r="G124" s="5" t="str">
        <f>IF(B124="","",LOOKUP(B124,Entries!B$2:B$995,Entries!G$2:G$995))</f>
        <v>M</v>
      </c>
      <c r="H124" s="3">
        <f>IF(F124="Cleethorpes AC",4,0)</f>
        <v>0</v>
      </c>
      <c r="I124" s="3">
        <f>IF(F124="Barnsley AC",4,0)</f>
        <v>0</v>
      </c>
      <c r="J124" s="3">
        <f>IF(F124="Barton &amp; Goole",4,0)</f>
        <v>4</v>
      </c>
      <c r="K124" s="3">
        <f>IF(F124="Wakefield DH &amp; AC",4,0)</f>
        <v>0</v>
      </c>
      <c r="M124" s="4">
        <v>5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3">
        <f>IF(R124="Cleethorpes AC",4,0)</f>
        <v>0</v>
      </c>
      <c r="U124" s="3">
        <f>IF(R124="Barnsley AC",4,0)</f>
        <v>0</v>
      </c>
      <c r="V124" s="3">
        <f>IF(R124="Barton &amp; Goole",4,0)</f>
        <v>0</v>
      </c>
      <c r="W124" s="3">
        <f>IF(R124="Wakefield DH &amp; AC",4,0)</f>
        <v>0</v>
      </c>
    </row>
    <row r="125" spans="1:23" x14ac:dyDescent="0.2">
      <c r="A125" s="4">
        <v>6</v>
      </c>
      <c r="B125" s="5">
        <v>115</v>
      </c>
      <c r="C125" s="6">
        <v>24.9</v>
      </c>
      <c r="D125" s="5" t="str">
        <f>IF(B125="","",LOOKUP(B125,Entries!B$2:B$995,Entries!K$2:K$995))</f>
        <v>Louis  Halliday</v>
      </c>
      <c r="E125" s="5" t="str">
        <f>IF(B125="","",LOOKUP(B125,Entries!B$2:B$995,Entries!E$2:E$995))</f>
        <v>M13</v>
      </c>
      <c r="F125" s="5" t="str">
        <f>IF(B125="","",LOOKUP(B125,Entries!B$2:B$995,Entries!F$2:F$995))</f>
        <v>Cleethorpes AC</v>
      </c>
      <c r="G125" s="5" t="str">
        <f>IF(B125="","",LOOKUP(B125,Entries!B$2:B$995,Entries!G$2:G$995))</f>
        <v>M</v>
      </c>
      <c r="H125" s="3">
        <f>IF(F125="Cleethorpes AC",3,0)</f>
        <v>3</v>
      </c>
      <c r="I125" s="3">
        <f>IF(F125="Barnsley AC",3,0)</f>
        <v>0</v>
      </c>
      <c r="J125" s="3">
        <f>IF(F125="Barton &amp; Goole",3,0)</f>
        <v>0</v>
      </c>
      <c r="K125" s="3">
        <f>IF(F125="Wakefield DH &amp; AC",3,0)</f>
        <v>0</v>
      </c>
      <c r="M125" s="4">
        <v>6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3">
        <f>IF(R125="Cleethorpes AC",3,0)</f>
        <v>0</v>
      </c>
      <c r="U125" s="3">
        <f>IF(R125="Barnsley AC",3,0)</f>
        <v>0</v>
      </c>
      <c r="V125" s="3">
        <f>IF(R125="Barton &amp; Goole",3,0)</f>
        <v>0</v>
      </c>
      <c r="W125" s="3">
        <f>IF(R125="Wakefield DH &amp; AC",3,0)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IF(B126="","",LOOKUP(B126,Entries!B$2:B$995,Entries!K$2:K$995))</f>
        <v/>
      </c>
      <c r="E126" s="5" t="str">
        <f>IF(B126="","",LOOKUP(B126,Entries!B$2:B$995,Entries!E$2:E$995))</f>
        <v/>
      </c>
      <c r="F126" s="5" t="str">
        <f>IF(B126="","",LOOKUP(B126,Entries!B$2:B$995,Entries!F$2:F$995))</f>
        <v/>
      </c>
      <c r="G126" s="5" t="str">
        <f>IF(B126="","",LOOKUP(B126,Entries!B$2:B$995,Entries!G$2:G$995))</f>
        <v/>
      </c>
      <c r="H126" s="3">
        <f>IF(F126="Cleethorpes AC",2,0)</f>
        <v>0</v>
      </c>
      <c r="I126" s="3">
        <f>IF(F126="Barnsley AC",2,0)</f>
        <v>0</v>
      </c>
      <c r="J126" s="3">
        <f>IF(F126="Barton &amp; Goole",2,0)</f>
        <v>0</v>
      </c>
      <c r="K126" s="3">
        <f>IF(F126="Wakefield DH &amp; AC",2,0)</f>
        <v>0</v>
      </c>
      <c r="M126" s="4">
        <v>7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3">
        <f>IF(R126="Cleethorpes AC",2,0)</f>
        <v>0</v>
      </c>
      <c r="U126" s="3">
        <f>IF(R126="Barnsley AC",2,0)</f>
        <v>0</v>
      </c>
      <c r="V126" s="3">
        <f>IF(R126="Barton &amp; Goole",2,0)</f>
        <v>0</v>
      </c>
      <c r="W126" s="3">
        <f>IF(R126="Wakefield DH &amp; AC",2,0)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IF(B127="","",LOOKUP(B127,Entries!B$2:B$995,Entries!K$2:K$995))</f>
        <v/>
      </c>
      <c r="E127" s="5" t="str">
        <f>IF(B127="","",LOOKUP(B127,Entries!B$2:B$995,Entries!E$2:E$995))</f>
        <v/>
      </c>
      <c r="F127" s="5" t="str">
        <f>IF(B127="","",LOOKUP(B127,Entries!B$2:B$995,Entries!F$2:F$995))</f>
        <v/>
      </c>
      <c r="G127" s="5" t="str">
        <f>IF(B127="","",LOOKUP(B127,Entries!B$2:B$995,Entries!G$2:G$995))</f>
        <v/>
      </c>
      <c r="H127" s="3">
        <f>IF(F127="Cleethorpes AC",1,0)</f>
        <v>0</v>
      </c>
      <c r="I127" s="3">
        <f>IF(F127="Barnsley AC",1,0)</f>
        <v>0</v>
      </c>
      <c r="J127" s="3">
        <f>IF(F127="Barton &amp; Goole",1,0)</f>
        <v>0</v>
      </c>
      <c r="K127" s="3">
        <f>IF(F127="Wakefield DH &amp; AC",1,0)</f>
        <v>0</v>
      </c>
      <c r="M127" s="4">
        <v>8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3">
        <f>IF(R127="Cleethorpes AC",1,0)</f>
        <v>0</v>
      </c>
      <c r="U127" s="3">
        <f>IF(R127="Barnsley AC",1,0)</f>
        <v>0</v>
      </c>
      <c r="V127" s="3">
        <f>IF(R127="Barton &amp; Goole",1,0)</f>
        <v>0</v>
      </c>
      <c r="W127" s="3">
        <f>IF(R127="Wakefield DH &amp; AC",1,0)</f>
        <v>0</v>
      </c>
    </row>
    <row r="128" spans="1:23" x14ac:dyDescent="0.2">
      <c r="A128" s="4"/>
      <c r="B128" s="5"/>
      <c r="C128" s="6"/>
      <c r="D128" s="8" t="s">
        <v>17</v>
      </c>
      <c r="E128" s="9">
        <f>SUM(H120:H127)</f>
        <v>9</v>
      </c>
      <c r="F128" s="9" t="s">
        <v>851</v>
      </c>
      <c r="G128" s="9"/>
      <c r="M128" s="4"/>
      <c r="N128" s="5"/>
      <c r="O128" s="6"/>
      <c r="P128" s="8" t="s">
        <v>17</v>
      </c>
      <c r="Q128" s="9">
        <f>SUM(T120:T127)</f>
        <v>6</v>
      </c>
      <c r="R128" s="9" t="s">
        <v>851</v>
      </c>
      <c r="S128" s="9"/>
    </row>
    <row r="129" spans="1:23" x14ac:dyDescent="0.2">
      <c r="A129" s="4"/>
      <c r="B129" s="5"/>
      <c r="C129" s="6"/>
      <c r="D129" s="9"/>
      <c r="E129" s="9">
        <f>SUM(I120:I127)</f>
        <v>0</v>
      </c>
      <c r="F129" s="9" t="s">
        <v>107</v>
      </c>
      <c r="G129" s="9"/>
      <c r="M129" s="4"/>
      <c r="N129" s="5"/>
      <c r="O129" s="6"/>
      <c r="P129" s="9"/>
      <c r="Q129" s="9">
        <f>SUM(U120:U127)</f>
        <v>0</v>
      </c>
      <c r="R129" s="9" t="s">
        <v>107</v>
      </c>
      <c r="S129" s="9"/>
    </row>
    <row r="130" spans="1:23" x14ac:dyDescent="0.2">
      <c r="A130" s="4"/>
      <c r="B130" s="5"/>
      <c r="C130" s="6"/>
      <c r="D130" s="31"/>
      <c r="E130" s="9">
        <f>SUM(J120:J127)</f>
        <v>11</v>
      </c>
      <c r="F130" s="31" t="s">
        <v>30</v>
      </c>
      <c r="G130" s="32"/>
      <c r="M130" s="28"/>
      <c r="N130" s="29"/>
      <c r="O130" s="30"/>
      <c r="P130" s="31"/>
      <c r="Q130" s="9">
        <f>SUM(V120:V127)</f>
        <v>8</v>
      </c>
      <c r="R130" s="31" t="s">
        <v>30</v>
      </c>
      <c r="S130" s="32"/>
    </row>
    <row r="131" spans="1:23" ht="13.5" thickBot="1" x14ac:dyDescent="0.25">
      <c r="A131" s="4"/>
      <c r="B131" s="5"/>
      <c r="C131" s="6"/>
      <c r="D131" s="31"/>
      <c r="E131" s="9">
        <f>SUM(K120:K127)</f>
        <v>13</v>
      </c>
      <c r="F131" s="31" t="s">
        <v>1335</v>
      </c>
      <c r="G131" s="32"/>
      <c r="M131" s="28"/>
      <c r="N131" s="29"/>
      <c r="O131" s="30"/>
      <c r="P131" s="31"/>
      <c r="Q131" s="9">
        <f>SUM(W120:W127)</f>
        <v>12</v>
      </c>
      <c r="R131" s="31" t="s">
        <v>1335</v>
      </c>
      <c r="S131" s="32"/>
    </row>
    <row r="132" spans="1:23" x14ac:dyDescent="0.2">
      <c r="A132" s="235" t="s">
        <v>85</v>
      </c>
      <c r="B132" s="236"/>
      <c r="C132" s="236"/>
      <c r="D132" s="236"/>
      <c r="E132" s="236"/>
      <c r="F132" s="236"/>
      <c r="G132" s="237"/>
      <c r="H132" s="2"/>
      <c r="I132" s="2"/>
      <c r="J132" s="2"/>
      <c r="M132" s="241" t="s">
        <v>40</v>
      </c>
      <c r="N132" s="242"/>
      <c r="O132" s="242"/>
      <c r="P132" s="242"/>
      <c r="Q132" s="242"/>
      <c r="R132" s="242"/>
      <c r="S132" s="243"/>
      <c r="T132" s="2"/>
      <c r="U132" s="2"/>
      <c r="V132" s="2"/>
    </row>
    <row r="133" spans="1:23" x14ac:dyDescent="0.2">
      <c r="A133" s="4">
        <v>1</v>
      </c>
      <c r="B133" s="5">
        <v>89</v>
      </c>
      <c r="C133" s="6">
        <v>27.3</v>
      </c>
      <c r="D133" s="5" t="str">
        <f>IF(B133="","",LOOKUP(B133,Entries!B$2:B$995,Entries!K$2:K$995))</f>
        <v>Amelie Spicer</v>
      </c>
      <c r="E133" s="5" t="str">
        <f>IF(B133="","",LOOKUP(B133,Entries!B$2:B$995,Entries!E$2:E$995))</f>
        <v>F15</v>
      </c>
      <c r="F133" s="5" t="str">
        <f>IF(B133="","",LOOKUP(B133,Entries!B$2:B$995,Entries!F$2:F$995))</f>
        <v>Barnsley Ac</v>
      </c>
      <c r="G133" s="5" t="str">
        <f>IF(B133="","",LOOKUP(B133,Entries!B$2:B$995,Entries!G$2:G$995))</f>
        <v>F</v>
      </c>
      <c r="H133" s="3">
        <f>IF(F133="Cleethorpes AC",8,0)</f>
        <v>0</v>
      </c>
      <c r="I133" s="3">
        <f>IF(F133="Barnsley AC",8,0)</f>
        <v>8</v>
      </c>
      <c r="J133" s="3">
        <f>IF(F133="Barton &amp; Goole",8,0)</f>
        <v>0</v>
      </c>
      <c r="K133" s="3">
        <f>IF(F133="Wakefield DH &amp; AC",8,0)</f>
        <v>0</v>
      </c>
      <c r="M133" s="4">
        <v>1</v>
      </c>
      <c r="N133" s="5"/>
      <c r="O133" s="6"/>
      <c r="P133" s="5" t="str">
        <f>IF(N133="","",LOOKUP(N133,Entries!B$2:B$995,Entries!K$2:K$995))</f>
        <v/>
      </c>
      <c r="Q133" s="5" t="str">
        <f>IF(N133="","",LOOKUP(N133,Entries!B$2:B$995,Entries!E$2:E$995))</f>
        <v/>
      </c>
      <c r="R133" s="5" t="str">
        <f>IF(N133="","",LOOKUP(N133,Entries!B$2:B$995,Entries!F$2:F$995))</f>
        <v/>
      </c>
      <c r="S133" s="5" t="str">
        <f>IF(N133="","",LOOKUP(N133,Entries!B$2:B$995,Entries!G$2:G$995))</f>
        <v/>
      </c>
      <c r="T133" s="3">
        <f>IF(R133="Cleethorpes AC",8,0)</f>
        <v>0</v>
      </c>
      <c r="U133" s="3">
        <f>IF(R133="Barnsley AC",8,0)</f>
        <v>0</v>
      </c>
      <c r="V133" s="3">
        <f>IF(R133="Barton &amp; Goole",8,0)</f>
        <v>0</v>
      </c>
      <c r="W133" s="3">
        <f>IF(R133="Wakefield DH &amp; AC",8,0)</f>
        <v>0</v>
      </c>
    </row>
    <row r="134" spans="1:23" x14ac:dyDescent="0.2">
      <c r="A134" s="4">
        <v>2</v>
      </c>
      <c r="B134" s="5">
        <v>88</v>
      </c>
      <c r="C134" s="6">
        <v>28</v>
      </c>
      <c r="D134" s="5" t="str">
        <f>IF(B134="","",LOOKUP(B134,Entries!B$2:B$995,Entries!K$2:K$995))</f>
        <v>Evie Donaldson</v>
      </c>
      <c r="E134" s="5" t="str">
        <f>IF(B134="","",LOOKUP(B134,Entries!B$2:B$995,Entries!E$2:E$995))</f>
        <v>F15</v>
      </c>
      <c r="F134" s="5" t="str">
        <f>IF(B134="","",LOOKUP(B134,Entries!B$2:B$995,Entries!F$2:F$995))</f>
        <v>Barnsley Ac</v>
      </c>
      <c r="G134" s="5" t="str">
        <f>IF(B134="","",LOOKUP(B134,Entries!B$2:B$995,Entries!G$2:G$995))</f>
        <v>F</v>
      </c>
      <c r="H134" s="3">
        <f>IF(F134="Cleethorpes AC",7,0)</f>
        <v>0</v>
      </c>
      <c r="I134" s="3">
        <f>IF(F134="Barnsley AC",7,0)</f>
        <v>7</v>
      </c>
      <c r="J134" s="3">
        <f>IF(F134="Barton &amp; Goole",7,0)</f>
        <v>0</v>
      </c>
      <c r="K134" s="3">
        <f>IF(F134="Wakefield DH &amp; AC",7,0)</f>
        <v>0</v>
      </c>
      <c r="M134" s="4">
        <v>2</v>
      </c>
      <c r="N134" s="5"/>
      <c r="O134" s="6"/>
      <c r="P134" s="5" t="str">
        <f>IF(N134="","",LOOKUP(N134,Entries!B$2:B$995,Entries!K$2:K$995))</f>
        <v/>
      </c>
      <c r="Q134" s="5" t="str">
        <f>IF(N134="","",LOOKUP(N134,Entries!B$2:B$995,Entries!E$2:E$995))</f>
        <v/>
      </c>
      <c r="R134" s="5" t="str">
        <f>IF(N134="","",LOOKUP(N134,Entries!B$2:B$995,Entries!F$2:F$995))</f>
        <v/>
      </c>
      <c r="S134" s="5" t="str">
        <f>IF(N134="","",LOOKUP(N134,Entries!B$2:B$995,Entries!G$2:G$995))</f>
        <v/>
      </c>
      <c r="T134" s="3">
        <f>IF(R134="Cleethorpes AC",7,0)</f>
        <v>0</v>
      </c>
      <c r="U134" s="3">
        <f>IF(R134="Barnsley AC",7,0)</f>
        <v>0</v>
      </c>
      <c r="V134" s="3">
        <f>IF(R134="Barton &amp; Goole",7,0)</f>
        <v>0</v>
      </c>
      <c r="W134" s="3">
        <f>IF(R134="Wakefield DH &amp; AC",7,0)</f>
        <v>0</v>
      </c>
    </row>
    <row r="135" spans="1:23" x14ac:dyDescent="0.2">
      <c r="A135" s="4">
        <v>3</v>
      </c>
      <c r="B135" s="5">
        <v>227</v>
      </c>
      <c r="C135" s="6">
        <v>28.9</v>
      </c>
      <c r="D135" s="5" t="str">
        <f>IF(B135="","",LOOKUP(B135,Entries!B$2:B$995,Entries!K$2:K$995))</f>
        <v>Isabella Rose Tutt</v>
      </c>
      <c r="E135" s="5" t="str">
        <f>IF(B135="","",LOOKUP(B135,Entries!B$2:B$995,Entries!E$2:E$995))</f>
        <v>F15</v>
      </c>
      <c r="F135" s="5" t="str">
        <f>IF(B135="","",LOOKUP(B135,Entries!B$2:B$995,Entries!F$2:F$995))</f>
        <v>Wakefield DH &amp; AC</v>
      </c>
      <c r="G135" s="5" t="str">
        <f>IF(B135="","",LOOKUP(B135,Entries!B$2:B$995,Entries!G$2:G$995))</f>
        <v>F</v>
      </c>
      <c r="H135" s="3">
        <f>IF(F135="Cleethorpes AC",6,0)</f>
        <v>0</v>
      </c>
      <c r="I135" s="3">
        <f>IF(F135="Barnsley AC",6,0)</f>
        <v>0</v>
      </c>
      <c r="J135" s="3">
        <f>IF(F135="Barton &amp; Goole",6,0)</f>
        <v>0</v>
      </c>
      <c r="K135" s="3">
        <f>IF(F135="Wakefield DH &amp; AC",6,0)</f>
        <v>6</v>
      </c>
      <c r="M135" s="4">
        <v>3</v>
      </c>
      <c r="N135" s="5"/>
      <c r="O135" s="6"/>
      <c r="P135" s="5" t="str">
        <f>IF(N135="","",LOOKUP(N135,Entries!B$2:B$995,Entries!K$2:K$995))</f>
        <v/>
      </c>
      <c r="Q135" s="5" t="str">
        <f>IF(N135="","",LOOKUP(N135,Entries!B$2:B$995,Entries!E$2:E$995))</f>
        <v/>
      </c>
      <c r="R135" s="5" t="str">
        <f>IF(N135="","",LOOKUP(N135,Entries!B$2:B$995,Entries!F$2:F$995))</f>
        <v/>
      </c>
      <c r="S135" s="5" t="str">
        <f>IF(N135="","",LOOKUP(N135,Entries!B$2:B$995,Entries!G$2:G$995))</f>
        <v/>
      </c>
      <c r="T135" s="3">
        <f>IF(R135="Cleethorpes AC",6,0)</f>
        <v>0</v>
      </c>
      <c r="U135" s="3">
        <f>IF(R135="Barnsley AC",6,0)</f>
        <v>0</v>
      </c>
      <c r="V135" s="3">
        <f>IF(R135="Barton &amp; Goole",6,0)</f>
        <v>0</v>
      </c>
      <c r="W135" s="3">
        <f>IF(R135="Wakefield DH &amp; AC",6,0)</f>
        <v>0</v>
      </c>
    </row>
    <row r="136" spans="1:23" x14ac:dyDescent="0.2">
      <c r="A136" s="4">
        <v>4</v>
      </c>
      <c r="B136" s="5">
        <v>38</v>
      </c>
      <c r="C136" s="6">
        <v>31</v>
      </c>
      <c r="D136" s="5" t="str">
        <f>IF(B136="","",LOOKUP(B136,Entries!B$2:B$995,Entries!K$2:K$995))</f>
        <v>Lexi Ramos</v>
      </c>
      <c r="E136" s="5" t="str">
        <f>IF(B136="","",LOOKUP(B136,Entries!B$2:B$995,Entries!E$2:E$995))</f>
        <v>F15</v>
      </c>
      <c r="F136" s="5" t="str">
        <f>IF(B136="","",LOOKUP(B136,Entries!B$2:B$995,Entries!F$2:F$995))</f>
        <v>Barton &amp; Goole</v>
      </c>
      <c r="G136" s="5" t="str">
        <f>IF(B136="","",LOOKUP(B136,Entries!B$2:B$995,Entries!G$2:G$995))</f>
        <v>F</v>
      </c>
      <c r="H136" s="3">
        <f>IF(F136="Cleethorpes AC",5,0)</f>
        <v>0</v>
      </c>
      <c r="I136" s="3">
        <f>IF(F136="Barnsley AC",5,0)</f>
        <v>0</v>
      </c>
      <c r="J136" s="3">
        <f>IF(F136="Barton &amp; Goole",5,0)</f>
        <v>5</v>
      </c>
      <c r="K136" s="3">
        <f>IF(F136="Wakefield DH &amp; AC",5,0)</f>
        <v>0</v>
      </c>
      <c r="M136" s="4">
        <v>4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3">
        <f>IF(R136="Cleethorpes AC",5,0)</f>
        <v>0</v>
      </c>
      <c r="U136" s="3">
        <f>IF(R136="Barnsley AC",5,0)</f>
        <v>0</v>
      </c>
      <c r="V136" s="3">
        <f>IF(R136="Barton &amp; Goole",5,0)</f>
        <v>0</v>
      </c>
      <c r="W136" s="3">
        <f>IF(R136="Wakefield DH &amp; AC",5,0)</f>
        <v>0</v>
      </c>
    </row>
    <row r="137" spans="1:23" x14ac:dyDescent="0.2">
      <c r="A137" s="4">
        <v>5</v>
      </c>
      <c r="B137" s="5">
        <v>121</v>
      </c>
      <c r="C137" s="6">
        <v>31.1</v>
      </c>
      <c r="D137" s="5" t="str">
        <f>IF(B137="","",LOOKUP(B137,Entries!B$2:B$995,Entries!K$2:K$995))</f>
        <v>Kaitlyn Swann</v>
      </c>
      <c r="E137" s="5" t="str">
        <f>IF(B137="","",LOOKUP(B137,Entries!B$2:B$995,Entries!E$2:E$995))</f>
        <v>F15</v>
      </c>
      <c r="F137" s="5" t="str">
        <f>IF(B137="","",LOOKUP(B137,Entries!B$2:B$995,Entries!F$2:F$995))</f>
        <v>Cleethorpes AC</v>
      </c>
      <c r="G137" s="5" t="str">
        <f>IF(B137="","",LOOKUP(B137,Entries!B$2:B$995,Entries!G$2:G$995))</f>
        <v>F</v>
      </c>
      <c r="H137" s="3">
        <f>IF(F137="Cleethorpes AC",4,0)</f>
        <v>4</v>
      </c>
      <c r="I137" s="3">
        <f>IF(F137="Barnsley AC",4,0)</f>
        <v>0</v>
      </c>
      <c r="J137" s="3">
        <f>IF(F137="Barton &amp; Goole",4,0)</f>
        <v>0</v>
      </c>
      <c r="K137" s="3">
        <f>IF(F137="Wakefield DH &amp; AC",4,0)</f>
        <v>0</v>
      </c>
      <c r="M137" s="4">
        <v>5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3">
        <f>IF(R137="Cleethorpes AC",4,0)</f>
        <v>0</v>
      </c>
      <c r="U137" s="3">
        <f>IF(R137="Barnsley AC",4,0)</f>
        <v>0</v>
      </c>
      <c r="V137" s="3">
        <f>IF(R137="Barton &amp; Goole",4,0)</f>
        <v>0</v>
      </c>
      <c r="W137" s="3">
        <f>IF(R137="Wakefield DH &amp; AC",4,0)</f>
        <v>0</v>
      </c>
    </row>
    <row r="138" spans="1:23" x14ac:dyDescent="0.2">
      <c r="A138" s="4">
        <v>6</v>
      </c>
      <c r="B138" s="5">
        <v>37</v>
      </c>
      <c r="C138" s="6">
        <v>31.8</v>
      </c>
      <c r="D138" s="5" t="str">
        <f>IF(B138="","",LOOKUP(B138,Entries!B$2:B$995,Entries!K$2:K$995))</f>
        <v>Evanna Macmillan</v>
      </c>
      <c r="E138" s="5" t="str">
        <f>IF(B138="","",LOOKUP(B138,Entries!B$2:B$995,Entries!E$2:E$995))</f>
        <v>F15</v>
      </c>
      <c r="F138" s="5" t="str">
        <f>IF(B138="","",LOOKUP(B138,Entries!B$2:B$995,Entries!F$2:F$995))</f>
        <v>Barton &amp; Goole</v>
      </c>
      <c r="G138" s="5" t="str">
        <f>IF(B138="","",LOOKUP(B138,Entries!B$2:B$995,Entries!G$2:G$995))</f>
        <v>F</v>
      </c>
      <c r="H138" s="3">
        <f>IF(F138="Cleethorpes AC",3,0)</f>
        <v>0</v>
      </c>
      <c r="I138" s="3">
        <f>IF(F138="Barnsley AC",3,0)</f>
        <v>0</v>
      </c>
      <c r="J138" s="3">
        <f>IF(F138="Barton &amp; Goole",3,0)</f>
        <v>3</v>
      </c>
      <c r="K138" s="3">
        <f>IF(F138="Wakefield DH &amp; AC",3,0)</f>
        <v>0</v>
      </c>
      <c r="M138" s="4">
        <v>6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3">
        <f>IF(R138="Cleethorpes AC",3,0)</f>
        <v>0</v>
      </c>
      <c r="U138" s="3">
        <f>IF(R138="Barnsley AC",3,0)</f>
        <v>0</v>
      </c>
      <c r="V138" s="3">
        <f>IF(R138="Barton &amp; Goole",3,0)</f>
        <v>0</v>
      </c>
      <c r="W138" s="3">
        <f>IF(R138="Wakefield DH &amp; AC",3,0)</f>
        <v>0</v>
      </c>
    </row>
    <row r="139" spans="1:23" x14ac:dyDescent="0.2">
      <c r="A139" s="4">
        <v>7</v>
      </c>
      <c r="B139" s="5">
        <v>246</v>
      </c>
      <c r="C139" s="6">
        <v>31.9</v>
      </c>
      <c r="D139" s="5" t="str">
        <f>IF(B139="","",LOOKUP(B139,Entries!B$2:B$995,Entries!K$2:K$995))</f>
        <v>Orla Nixon</v>
      </c>
      <c r="E139" s="5" t="str">
        <f>IF(B139="","",LOOKUP(B139,Entries!B$2:B$995,Entries!E$2:E$995))</f>
        <v>F15</v>
      </c>
      <c r="F139" s="5" t="str">
        <f>IF(B139="","",LOOKUP(B139,Entries!B$2:B$995,Entries!F$2:F$995))</f>
        <v>Wakefield DH &amp; AC</v>
      </c>
      <c r="G139" s="5" t="str">
        <f>IF(B139="","",LOOKUP(B139,Entries!B$2:B$995,Entries!G$2:G$995))</f>
        <v>F</v>
      </c>
      <c r="H139" s="3">
        <f>IF(F139="Cleethorpes AC",2,0)</f>
        <v>0</v>
      </c>
      <c r="I139" s="3">
        <f>IF(F139="Barnsley AC",2,0)</f>
        <v>0</v>
      </c>
      <c r="J139" s="3">
        <f>IF(F139="Barton &amp; Goole",2,0)</f>
        <v>0</v>
      </c>
      <c r="K139" s="3">
        <f>IF(F139="Wakefield DH &amp; AC",2,0)</f>
        <v>2</v>
      </c>
      <c r="M139" s="4">
        <v>7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3">
        <f>IF(R139="Cleethorpes AC",2,0)</f>
        <v>0</v>
      </c>
      <c r="U139" s="3">
        <f>IF(R139="Barnsley AC",2,0)</f>
        <v>0</v>
      </c>
      <c r="V139" s="3">
        <f>IF(R139="Barton &amp; Goole",2,0)</f>
        <v>0</v>
      </c>
      <c r="W139" s="3">
        <f>IF(R139="Wakefield DH &amp; AC",2,0)</f>
        <v>0</v>
      </c>
    </row>
    <row r="140" spans="1:23" x14ac:dyDescent="0.2">
      <c r="A140" s="4">
        <v>8</v>
      </c>
      <c r="B140" s="5">
        <v>146</v>
      </c>
      <c r="C140" s="6">
        <v>34.700000000000003</v>
      </c>
      <c r="D140" s="5" t="str">
        <f>IF(B140="","",LOOKUP(B140,Entries!B$2:B$995,Entries!K$2:K$995))</f>
        <v>Kaitlyn Childs</v>
      </c>
      <c r="E140" s="5" t="str">
        <f>IF(B140="","",LOOKUP(B140,Entries!B$2:B$995,Entries!E$2:E$995))</f>
        <v>F15</v>
      </c>
      <c r="F140" s="5" t="str">
        <f>IF(B140="","",LOOKUP(B140,Entries!B$2:B$995,Entries!F$2:F$995))</f>
        <v>Cleethorpes AC</v>
      </c>
      <c r="G140" s="5" t="str">
        <f>IF(B140="","",LOOKUP(B140,Entries!B$2:B$995,Entries!G$2:G$995))</f>
        <v>F</v>
      </c>
      <c r="H140" s="3">
        <f>IF(F140="Cleethorpes AC",1,0)</f>
        <v>1</v>
      </c>
      <c r="I140" s="3">
        <f>IF(F140="Barnsley AC",1,0)</f>
        <v>0</v>
      </c>
      <c r="J140" s="3">
        <f>IF(F140="Barton &amp; Goole",1,0)</f>
        <v>0</v>
      </c>
      <c r="K140" s="3">
        <f>IF(F140="Wakefield DH &amp; AC",1,0)</f>
        <v>0</v>
      </c>
      <c r="M140" s="4">
        <v>8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3">
        <f>IF(R140="Cleethorpes AC",1,0)</f>
        <v>0</v>
      </c>
      <c r="U140" s="3">
        <f>IF(R140="Barnsley AC",1,0)</f>
        <v>0</v>
      </c>
      <c r="V140" s="3">
        <f>IF(R140="Barton &amp; Goole",1,0)</f>
        <v>0</v>
      </c>
      <c r="W140" s="3">
        <f>IF(R140="Wakefield DH &amp; AC",1,0)</f>
        <v>0</v>
      </c>
    </row>
    <row r="141" spans="1:23" x14ac:dyDescent="0.2">
      <c r="A141" s="4"/>
      <c r="B141" s="5"/>
      <c r="C141" s="6"/>
      <c r="D141" s="8" t="s">
        <v>17</v>
      </c>
      <c r="E141" s="9">
        <f>SUM(H133:H140)</f>
        <v>5</v>
      </c>
      <c r="F141" s="9" t="s">
        <v>851</v>
      </c>
      <c r="G141" s="9"/>
      <c r="M141" s="4"/>
      <c r="N141" s="5"/>
      <c r="O141" s="6"/>
      <c r="P141" s="8" t="s">
        <v>17</v>
      </c>
      <c r="Q141" s="9">
        <f>SUM(T133:T140)</f>
        <v>0</v>
      </c>
      <c r="R141" s="9" t="s">
        <v>851</v>
      </c>
      <c r="S141" s="9"/>
    </row>
    <row r="142" spans="1:23" x14ac:dyDescent="0.2">
      <c r="A142" s="4"/>
      <c r="B142" s="5"/>
      <c r="C142" s="6"/>
      <c r="D142" s="9"/>
      <c r="E142" s="9">
        <f>SUM(I133:I140)</f>
        <v>15</v>
      </c>
      <c r="F142" s="9" t="s">
        <v>107</v>
      </c>
      <c r="G142" s="9"/>
      <c r="M142" s="4"/>
      <c r="N142" s="5"/>
      <c r="O142" s="6"/>
      <c r="P142" s="9"/>
      <c r="Q142" s="9">
        <f>SUM(U133:U140)</f>
        <v>0</v>
      </c>
      <c r="R142" s="9" t="s">
        <v>107</v>
      </c>
      <c r="S142" s="9"/>
    </row>
    <row r="143" spans="1:23" x14ac:dyDescent="0.2">
      <c r="A143" s="4"/>
      <c r="B143" s="5"/>
      <c r="C143" s="6"/>
      <c r="D143" s="31"/>
      <c r="E143" s="9">
        <f>SUM(J133:J140)</f>
        <v>8</v>
      </c>
      <c r="F143" s="31" t="s">
        <v>30</v>
      </c>
      <c r="G143" s="32"/>
      <c r="M143" s="28"/>
      <c r="N143" s="29"/>
      <c r="O143" s="30"/>
      <c r="P143" s="31"/>
      <c r="Q143" s="9">
        <f>SUM(V133:V140)</f>
        <v>0</v>
      </c>
      <c r="R143" s="31" t="s">
        <v>30</v>
      </c>
      <c r="S143" s="32"/>
    </row>
    <row r="144" spans="1:23" ht="13.5" thickBot="1" x14ac:dyDescent="0.25">
      <c r="A144" s="4"/>
      <c r="B144" s="5"/>
      <c r="C144" s="6"/>
      <c r="D144" s="31"/>
      <c r="E144" s="9">
        <f>SUM(K133:K140)</f>
        <v>8</v>
      </c>
      <c r="F144" s="31" t="s">
        <v>1335</v>
      </c>
      <c r="G144" s="32"/>
      <c r="M144" s="28"/>
      <c r="N144" s="29"/>
      <c r="O144" s="30"/>
      <c r="P144" s="31"/>
      <c r="Q144" s="9">
        <f>SUM(W133:W140)</f>
        <v>0</v>
      </c>
      <c r="R144" s="31" t="s">
        <v>1335</v>
      </c>
      <c r="S144" s="32"/>
    </row>
    <row r="145" spans="1:23" x14ac:dyDescent="0.2">
      <c r="A145" s="235" t="s">
        <v>86</v>
      </c>
      <c r="B145" s="236"/>
      <c r="C145" s="236"/>
      <c r="D145" s="236"/>
      <c r="E145" s="236"/>
      <c r="F145" s="236"/>
      <c r="G145" s="237"/>
      <c r="H145" s="2"/>
      <c r="I145" s="2"/>
      <c r="J145" s="2"/>
      <c r="M145" s="241" t="s">
        <v>41</v>
      </c>
      <c r="N145" s="242"/>
      <c r="O145" s="242"/>
      <c r="P145" s="242"/>
      <c r="Q145" s="242"/>
      <c r="R145" s="242"/>
      <c r="S145" s="243"/>
    </row>
    <row r="146" spans="1:23" x14ac:dyDescent="0.2">
      <c r="A146" s="4">
        <v>1</v>
      </c>
      <c r="B146" s="5">
        <v>129</v>
      </c>
      <c r="C146" s="6">
        <v>25.8</v>
      </c>
      <c r="D146" s="5" t="str">
        <f>IF(B146="","",LOOKUP(B146,Entries!B$2:B$995,Entries!K$2:K$995))</f>
        <v>Rothko Cunningham</v>
      </c>
      <c r="E146" s="5" t="str">
        <f>IF(B146="","",LOOKUP(B146,Entries!B$2:B$995,Entries!E$2:E$995))</f>
        <v>M15</v>
      </c>
      <c r="F146" s="5" t="str">
        <f>IF(B146="","",LOOKUP(B146,Entries!B$2:B$995,Entries!F$2:F$995))</f>
        <v>Cleethorpes AC</v>
      </c>
      <c r="G146" s="5" t="str">
        <f>IF(B146="","",LOOKUP(B146,Entries!B$2:B$995,Entries!G$2:G$995))</f>
        <v>M</v>
      </c>
      <c r="H146" s="3">
        <f>IF(F146="Cleethorpes AC",8,0)</f>
        <v>8</v>
      </c>
      <c r="I146" s="3">
        <f>IF(F146="Barnsley AC",8,0)</f>
        <v>0</v>
      </c>
      <c r="J146" s="3">
        <f>IF(F146="Barton &amp; Goole",8,0)</f>
        <v>0</v>
      </c>
      <c r="K146" s="3">
        <f>IF(F146="Wakefield DH &amp; AC",8,0)</f>
        <v>0</v>
      </c>
      <c r="M146" s="4">
        <v>1</v>
      </c>
      <c r="N146" s="5"/>
      <c r="O146" s="6"/>
      <c r="P146" s="5" t="str">
        <f>IF(N146="","",LOOKUP(N146,Entries!B$2:B$995,Entries!K$2:K$995))</f>
        <v/>
      </c>
      <c r="Q146" s="5" t="str">
        <f>IF(N146="","",LOOKUP(N146,Entries!B$2:B$995,Entries!E$2:E$995))</f>
        <v/>
      </c>
      <c r="R146" s="5" t="str">
        <f>IF(N146="","",LOOKUP(N146,Entries!B$2:B$995,Entries!F$2:F$995))</f>
        <v/>
      </c>
      <c r="S146" s="5" t="str">
        <f>IF(N146="","",LOOKUP(N146,Entries!B$2:B$995,Entries!G$2:G$995))</f>
        <v/>
      </c>
      <c r="T146" s="3">
        <f>IF(R146="Cleethorpes AC",8,0)</f>
        <v>0</v>
      </c>
      <c r="U146" s="3">
        <f>IF(R146="Barnsley AC",8,0)</f>
        <v>0</v>
      </c>
      <c r="V146" s="3">
        <f>IF(R146="Barton &amp; Goole",8,0)</f>
        <v>0</v>
      </c>
      <c r="W146" s="3">
        <f>IF(R146="Wakefield DH &amp; AC",8,0)</f>
        <v>0</v>
      </c>
    </row>
    <row r="147" spans="1:23" x14ac:dyDescent="0.2">
      <c r="A147" s="4">
        <v>2</v>
      </c>
      <c r="B147" s="5">
        <v>212</v>
      </c>
      <c r="C147" s="6">
        <v>26.6</v>
      </c>
      <c r="D147" s="5" t="str">
        <f>IF(B147="","",LOOKUP(B147,Entries!B$2:B$995,Entries!K$2:K$995))</f>
        <v>Ellis Cayre</v>
      </c>
      <c r="E147" s="5" t="str">
        <f>IF(B147="","",LOOKUP(B147,Entries!B$2:B$995,Entries!E$2:E$995))</f>
        <v>M15</v>
      </c>
      <c r="F147" s="5" t="str">
        <f>IF(B147="","",LOOKUP(B147,Entries!B$2:B$995,Entries!F$2:F$995))</f>
        <v>Wakefield DH &amp; AC</v>
      </c>
      <c r="G147" s="5" t="str">
        <f>IF(B147="","",LOOKUP(B147,Entries!B$2:B$995,Entries!G$2:G$995))</f>
        <v>M</v>
      </c>
      <c r="H147" s="3">
        <f>IF(F147="Cleethorpes AC",7,0)</f>
        <v>0</v>
      </c>
      <c r="I147" s="3">
        <f>IF(F147="Barnsley AC",7,0)</f>
        <v>0</v>
      </c>
      <c r="J147" s="3">
        <f>IF(F147="Barton &amp; Goole",7,0)</f>
        <v>0</v>
      </c>
      <c r="K147" s="3">
        <f>IF(F147="Wakefield DH &amp; AC",7,0)</f>
        <v>7</v>
      </c>
      <c r="M147" s="4">
        <v>2</v>
      </c>
      <c r="N147" s="5"/>
      <c r="O147" s="6"/>
      <c r="P147" s="5" t="str">
        <f>IF(N147="","",LOOKUP(N147,Entries!B$2:B$995,Entries!K$2:K$995))</f>
        <v/>
      </c>
      <c r="Q147" s="5" t="str">
        <f>IF(N147="","",LOOKUP(N147,Entries!B$2:B$995,Entries!E$2:E$995))</f>
        <v/>
      </c>
      <c r="R147" s="5" t="str">
        <f>IF(N147="","",LOOKUP(N147,Entries!B$2:B$995,Entries!F$2:F$995))</f>
        <v/>
      </c>
      <c r="S147" s="5" t="str">
        <f>IF(N147="","",LOOKUP(N147,Entries!B$2:B$995,Entries!G$2:G$995))</f>
        <v/>
      </c>
      <c r="T147" s="3">
        <f>IF(R147="Cleethorpes AC",7,0)</f>
        <v>0</v>
      </c>
      <c r="U147" s="3">
        <f>IF(R147="Barnsley AC",7,0)</f>
        <v>0</v>
      </c>
      <c r="V147" s="3">
        <f>IF(R147="Barton &amp; Goole",7,0)</f>
        <v>0</v>
      </c>
      <c r="W147" s="3">
        <f>IF(R147="Wakefield DH &amp; AC",7,0)</f>
        <v>0</v>
      </c>
    </row>
    <row r="148" spans="1:23" x14ac:dyDescent="0.2">
      <c r="A148" s="4">
        <v>3</v>
      </c>
      <c r="B148" s="5">
        <v>43</v>
      </c>
      <c r="C148" s="6">
        <v>29.4</v>
      </c>
      <c r="D148" s="5" t="str">
        <f>IF(B148="","",LOOKUP(B148,Entries!B$2:B$995,Entries!K$2:K$995))</f>
        <v>George Kelley</v>
      </c>
      <c r="E148" s="5" t="str">
        <f>IF(B148="","",LOOKUP(B148,Entries!B$2:B$995,Entries!E$2:E$995))</f>
        <v>M15</v>
      </c>
      <c r="F148" s="5" t="str">
        <f>IF(B148="","",LOOKUP(B148,Entries!B$2:B$995,Entries!F$2:F$995))</f>
        <v>Barton &amp; Goole</v>
      </c>
      <c r="G148" s="5" t="str">
        <f>IF(B148="","",LOOKUP(B148,Entries!B$2:B$995,Entries!G$2:G$995))</f>
        <v>M</v>
      </c>
      <c r="H148" s="3">
        <f>IF(F148="Cleethorpes AC",6,0)</f>
        <v>0</v>
      </c>
      <c r="I148" s="3">
        <f>IF(F148="Barnsley AC",6,0)</f>
        <v>0</v>
      </c>
      <c r="J148" s="3">
        <f>IF(F148="Barton &amp; Goole",6,0)</f>
        <v>6</v>
      </c>
      <c r="K148" s="3">
        <f>IF(F148="Wakefield DH &amp; AC",6,0)</f>
        <v>0</v>
      </c>
      <c r="M148" s="4">
        <v>3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3">
        <f>IF(R148="Cleethorpes AC",6,0)</f>
        <v>0</v>
      </c>
      <c r="U148" s="3">
        <f>IF(R148="Barnsley AC",6,0)</f>
        <v>0</v>
      </c>
      <c r="V148" s="3">
        <f>IF(R148="Barton &amp; Goole",6,0)</f>
        <v>0</v>
      </c>
      <c r="W148" s="3">
        <f>IF(R148="Wakefield DH &amp; AC",6,0)</f>
        <v>0</v>
      </c>
    </row>
    <row r="149" spans="1:23" x14ac:dyDescent="0.2">
      <c r="A149" s="4">
        <v>4</v>
      </c>
      <c r="B149" s="5">
        <v>254</v>
      </c>
      <c r="C149" s="6">
        <v>30.6</v>
      </c>
      <c r="D149" s="5" t="str">
        <f>IF(B149="","",LOOKUP(B149,Entries!B$2:B$995,Entries!K$2:K$995))</f>
        <v>Daliso Mwaba</v>
      </c>
      <c r="E149" s="5" t="str">
        <f>IF(B149="","",LOOKUP(B149,Entries!B$2:B$995,Entries!E$2:E$995))</f>
        <v>M15</v>
      </c>
      <c r="F149" s="5" t="str">
        <f>IF(B149="","",LOOKUP(B149,Entries!B$2:B$995,Entries!F$2:F$995))</f>
        <v>Wakefield DH &amp; AC</v>
      </c>
      <c r="G149" s="5" t="str">
        <f>IF(B149="","",LOOKUP(B149,Entries!B$2:B$995,Entries!G$2:G$995))</f>
        <v>M</v>
      </c>
      <c r="H149" s="3">
        <f>IF(F149="Cleethorpes AC",5,0)</f>
        <v>0</v>
      </c>
      <c r="I149" s="3">
        <f>IF(F149="Barnsley AC",5,0)</f>
        <v>0</v>
      </c>
      <c r="J149" s="3">
        <f>IF(F149="Barton &amp; Goole",5,0)</f>
        <v>0</v>
      </c>
      <c r="K149" s="3">
        <f>IF(F149="Wakefield DH &amp; AC",5,0)</f>
        <v>5</v>
      </c>
      <c r="M149" s="4">
        <v>4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3">
        <f>IF(R149="Cleethorpes AC",5,0)</f>
        <v>0</v>
      </c>
      <c r="U149" s="3">
        <f>IF(R149="Barnsley AC",5,0)</f>
        <v>0</v>
      </c>
      <c r="V149" s="3">
        <f>IF(R149="Barton &amp; Goole",5,0)</f>
        <v>0</v>
      </c>
      <c r="W149" s="3">
        <f>IF(R149="Wakefield DH &amp; AC",5,0)</f>
        <v>0</v>
      </c>
    </row>
    <row r="150" spans="1:23" x14ac:dyDescent="0.2">
      <c r="A150" s="4">
        <v>5</v>
      </c>
      <c r="B150" s="5">
        <v>45</v>
      </c>
      <c r="C150" s="6">
        <v>32.700000000000003</v>
      </c>
      <c r="D150" s="5" t="str">
        <f>IF(B150="","",LOOKUP(B150,Entries!B$2:B$995,Entries!K$2:K$995))</f>
        <v>Ryan  Bainbridge</v>
      </c>
      <c r="E150" s="5" t="str">
        <f>IF(B150="","",LOOKUP(B150,Entries!B$2:B$995,Entries!E$2:E$995))</f>
        <v>M15</v>
      </c>
      <c r="F150" s="5" t="str">
        <f>IF(B150="","",LOOKUP(B150,Entries!B$2:B$995,Entries!F$2:F$995))</f>
        <v>Barton &amp; Goole</v>
      </c>
      <c r="G150" s="5" t="str">
        <f>IF(B150="","",LOOKUP(B150,Entries!B$2:B$995,Entries!G$2:G$995))</f>
        <v>M</v>
      </c>
      <c r="H150" s="3">
        <f>IF(F150="Cleethorpes AC",4,0)</f>
        <v>0</v>
      </c>
      <c r="I150" s="3">
        <f>IF(F150="Barnsley AC",4,0)</f>
        <v>0</v>
      </c>
      <c r="J150" s="3">
        <f>IF(F150="Barton &amp; Goole",4,0)</f>
        <v>4</v>
      </c>
      <c r="K150" s="3">
        <f>IF(F150="Wakefield DH &amp; AC",4,0)</f>
        <v>0</v>
      </c>
      <c r="M150" s="4">
        <v>5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3">
        <f>IF(R150="Cleethorpes AC",4,0)</f>
        <v>0</v>
      </c>
      <c r="U150" s="3">
        <f>IF(R150="Barnsley AC",4,0)</f>
        <v>0</v>
      </c>
      <c r="V150" s="3">
        <f>IF(R150="Barton &amp; Goole",4,0)</f>
        <v>0</v>
      </c>
      <c r="W150" s="3">
        <f>IF(R150="Wakefield DH &amp; AC",4,0)</f>
        <v>0</v>
      </c>
    </row>
    <row r="151" spans="1:23" x14ac:dyDescent="0.2">
      <c r="A151" s="4">
        <v>6</v>
      </c>
      <c r="B151" s="5"/>
      <c r="C151" s="6"/>
      <c r="D151" s="5" t="str">
        <f>IF(B151="","",LOOKUP(B151,Entries!B$2:B$995,Entries!K$2:K$995))</f>
        <v/>
      </c>
      <c r="E151" s="5" t="str">
        <f>IF(B151="","",LOOKUP(B151,Entries!B$2:B$995,Entries!E$2:E$995))</f>
        <v/>
      </c>
      <c r="F151" s="5" t="str">
        <f>IF(B151="","",LOOKUP(B151,Entries!B$2:B$995,Entries!F$2:F$995))</f>
        <v/>
      </c>
      <c r="G151" s="5" t="str">
        <f>IF(B151="","",LOOKUP(B151,Entries!B$2:B$995,Entries!G$2:G$995))</f>
        <v/>
      </c>
      <c r="H151" s="3">
        <f>IF(F151="Cleethorpes AC",3,0)</f>
        <v>0</v>
      </c>
      <c r="I151" s="3">
        <f>IF(F151="Barnsley AC",3,0)</f>
        <v>0</v>
      </c>
      <c r="J151" s="3">
        <f>IF(F151="Barton &amp; Goole",3,0)</f>
        <v>0</v>
      </c>
      <c r="K151" s="3">
        <f>IF(F151="Wakefield DH &amp; AC",3,0)</f>
        <v>0</v>
      </c>
      <c r="M151" s="4">
        <v>6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3">
        <f>IF(R151="Cleethorpes AC",3,0)</f>
        <v>0</v>
      </c>
      <c r="U151" s="3">
        <f>IF(R151="Barnsley AC",3,0)</f>
        <v>0</v>
      </c>
      <c r="V151" s="3">
        <f>IF(R151="Barton &amp; Goole",3,0)</f>
        <v>0</v>
      </c>
      <c r="W151" s="3">
        <f>IF(R151="Wakefield DH &amp; AC",3,0)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3">
        <f>IF(F152="Cleethorpes AC",2,0)</f>
        <v>0</v>
      </c>
      <c r="I152" s="3">
        <f>IF(F152="Barnsley AC",2,0)</f>
        <v>0</v>
      </c>
      <c r="J152" s="3">
        <f>IF(F152="Barton &amp; Goole",2,0)</f>
        <v>0</v>
      </c>
      <c r="K152" s="3">
        <f>IF(F152="Wakefield DH &amp; AC",2,0)</f>
        <v>0</v>
      </c>
      <c r="M152" s="4">
        <v>7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3">
        <f>IF(R152="Cleethorpes AC",2,0)</f>
        <v>0</v>
      </c>
      <c r="U152" s="3">
        <f>IF(R152="Barnsley AC",2,0)</f>
        <v>0</v>
      </c>
      <c r="V152" s="3">
        <f>IF(R152="Barton &amp; Goole",2,0)</f>
        <v>0</v>
      </c>
      <c r="W152" s="3">
        <f>IF(R152="Wakefield DH &amp; AC",2,0)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3">
        <f>IF(F153="Cleethorpes AC",1,0)</f>
        <v>0</v>
      </c>
      <c r="I153" s="3">
        <f>IF(F153="Barnsley AC",1,0)</f>
        <v>0</v>
      </c>
      <c r="J153" s="3">
        <f>IF(F153="Barton &amp; Goole",1,0)</f>
        <v>0</v>
      </c>
      <c r="K153" s="3">
        <f>IF(F153="Wakefield DH &amp; AC",1,0)</f>
        <v>0</v>
      </c>
      <c r="M153" s="4">
        <v>8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3">
        <f>IF(R153="Cleethorpes AC",1,0)</f>
        <v>0</v>
      </c>
      <c r="U153" s="3">
        <f>IF(R153="Barnsley AC",1,0)</f>
        <v>0</v>
      </c>
      <c r="V153" s="3">
        <f>IF(R153="Barton &amp; Goole",1,0)</f>
        <v>0</v>
      </c>
      <c r="W153" s="3">
        <f>IF(R153="Wakefield DH &amp; AC",1,0)</f>
        <v>0</v>
      </c>
    </row>
    <row r="154" spans="1:23" x14ac:dyDescent="0.2">
      <c r="A154" s="4"/>
      <c r="B154" s="5"/>
      <c r="C154" s="6"/>
      <c r="D154" s="8" t="s">
        <v>17</v>
      </c>
      <c r="E154" s="9">
        <f>SUM(H146:H153)</f>
        <v>8</v>
      </c>
      <c r="F154" s="9" t="s">
        <v>851</v>
      </c>
      <c r="G154" s="9"/>
      <c r="M154" s="4"/>
      <c r="N154" s="5"/>
      <c r="O154" s="6"/>
      <c r="P154" s="8" t="s">
        <v>17</v>
      </c>
      <c r="Q154" s="9">
        <f>SUM(T146:T153)</f>
        <v>0</v>
      </c>
      <c r="R154" s="9" t="s">
        <v>851</v>
      </c>
      <c r="S154" s="9"/>
    </row>
    <row r="155" spans="1:23" x14ac:dyDescent="0.2">
      <c r="A155" s="4"/>
      <c r="B155" s="5"/>
      <c r="C155" s="6"/>
      <c r="D155" s="9"/>
      <c r="E155" s="9">
        <f>SUM(I146:I153)</f>
        <v>0</v>
      </c>
      <c r="F155" s="9" t="s">
        <v>107</v>
      </c>
      <c r="G155" s="9"/>
      <c r="M155" s="4"/>
      <c r="N155" s="5"/>
      <c r="O155" s="6"/>
      <c r="P155" s="9"/>
      <c r="Q155" s="9">
        <f>SUM(U146:U153)</f>
        <v>0</v>
      </c>
      <c r="R155" s="9" t="s">
        <v>107</v>
      </c>
      <c r="S155" s="9"/>
    </row>
    <row r="156" spans="1:23" x14ac:dyDescent="0.2">
      <c r="A156" s="4"/>
      <c r="B156" s="5"/>
      <c r="C156" s="6"/>
      <c r="D156" s="31"/>
      <c r="E156" s="9">
        <f>SUM(J146:J153)</f>
        <v>10</v>
      </c>
      <c r="F156" s="31" t="s">
        <v>30</v>
      </c>
      <c r="G156" s="32"/>
      <c r="M156" s="28"/>
      <c r="N156" s="29"/>
      <c r="O156" s="30"/>
      <c r="P156" s="31"/>
      <c r="Q156" s="9">
        <f>SUM(V146:V153)</f>
        <v>0</v>
      </c>
      <c r="R156" s="31" t="s">
        <v>30</v>
      </c>
      <c r="S156" s="32"/>
    </row>
    <row r="157" spans="1:23" ht="13.5" thickBot="1" x14ac:dyDescent="0.25">
      <c r="A157" s="4"/>
      <c r="B157" s="5"/>
      <c r="C157" s="6"/>
      <c r="D157" s="31"/>
      <c r="E157" s="9">
        <f>SUM(K146:K153)</f>
        <v>12</v>
      </c>
      <c r="F157" s="31" t="s">
        <v>1335</v>
      </c>
      <c r="G157" s="32"/>
      <c r="M157" s="28"/>
      <c r="N157" s="29"/>
      <c r="O157" s="30"/>
      <c r="P157" s="31"/>
      <c r="Q157" s="9">
        <f>SUM(W146:W153)</f>
        <v>0</v>
      </c>
      <c r="R157" s="31" t="s">
        <v>1335</v>
      </c>
      <c r="S157" s="32"/>
    </row>
    <row r="158" spans="1:23" x14ac:dyDescent="0.2">
      <c r="A158" s="235" t="s">
        <v>87</v>
      </c>
      <c r="B158" s="236"/>
      <c r="C158" s="236"/>
      <c r="D158" s="236"/>
      <c r="E158" s="236"/>
      <c r="F158" s="236"/>
      <c r="G158" s="237"/>
      <c r="H158" s="2"/>
      <c r="I158" s="2"/>
      <c r="J158" s="2"/>
      <c r="M158" s="241" t="s">
        <v>42</v>
      </c>
      <c r="N158" s="242"/>
      <c r="O158" s="242"/>
      <c r="P158" s="242"/>
      <c r="Q158" s="242"/>
      <c r="R158" s="242"/>
      <c r="S158" s="243"/>
    </row>
    <row r="159" spans="1:23" x14ac:dyDescent="0.2">
      <c r="A159" s="4">
        <v>1</v>
      </c>
      <c r="B159" s="5">
        <v>299</v>
      </c>
      <c r="C159" s="6">
        <v>25.8</v>
      </c>
      <c r="D159" s="5" t="str">
        <f>IF(B159="","",LOOKUP(B159,Entries!B$2:B$995,Entries!K$2:K$995))</f>
        <v>Ella Bickerdyke</v>
      </c>
      <c r="E159" s="5" t="str">
        <f>IF(B159="","",LOOKUP(B159,Entries!B$2:B$995,Entries!E$2:E$995))</f>
        <v>F17</v>
      </c>
      <c r="F159" s="5" t="str">
        <f>IF(B159="","",LOOKUP(B159,Entries!B$2:B$995,Entries!F$2:F$995))</f>
        <v>Wakefield DH &amp; AC</v>
      </c>
      <c r="G159" s="5" t="str">
        <f>IF(B159="","",LOOKUP(B159,Entries!B$2:B$995,Entries!G$2:G$995))</f>
        <v>F</v>
      </c>
      <c r="H159" s="3">
        <f>IF(F159="Cleethorpes AC",8,0)</f>
        <v>0</v>
      </c>
      <c r="I159" s="3">
        <f>IF(F159="Barnsley AC",8,0)</f>
        <v>0</v>
      </c>
      <c r="J159" s="3">
        <f>IF(F159="Barton &amp; Goole",8,0)</f>
        <v>0</v>
      </c>
      <c r="K159" s="3">
        <f>IF(F159="Wakefield DH &amp; AC",8,0)</f>
        <v>8</v>
      </c>
      <c r="M159" s="4">
        <v>1</v>
      </c>
      <c r="N159" s="5"/>
      <c r="O159" s="6"/>
      <c r="P159" s="5" t="str">
        <f>IF(N159="","",LOOKUP(N159,Entries!B$2:B$995,Entries!K$2:K$995))</f>
        <v/>
      </c>
      <c r="Q159" s="5" t="str">
        <f>IF(N159="","",LOOKUP(N159,Entries!B$2:B$995,Entries!E$2:E$995))</f>
        <v/>
      </c>
      <c r="R159" s="5" t="str">
        <f>IF(N159="","",LOOKUP(N159,Entries!B$2:B$995,Entries!F$2:F$995))</f>
        <v/>
      </c>
      <c r="S159" s="5" t="str">
        <f>IF(N159="","",LOOKUP(N159,Entries!B$2:B$995,Entries!G$2:G$995))</f>
        <v/>
      </c>
      <c r="T159" s="3">
        <f>IF(R159="Cleethorpes AC",8,0)</f>
        <v>0</v>
      </c>
      <c r="U159" s="3">
        <f>IF(R159="Barnsley AC",8,0)</f>
        <v>0</v>
      </c>
      <c r="V159" s="3">
        <f>IF(R159="Barton &amp; Goole",8,0)</f>
        <v>0</v>
      </c>
      <c r="W159" s="3">
        <f>IF(R159="Wakefield DH &amp; AC",8,0)</f>
        <v>0</v>
      </c>
    </row>
    <row r="160" spans="1:23" x14ac:dyDescent="0.2">
      <c r="A160" s="4">
        <v>2</v>
      </c>
      <c r="B160" s="5">
        <v>96</v>
      </c>
      <c r="C160" s="6">
        <v>26.5</v>
      </c>
      <c r="D160" s="5" t="str">
        <f>IF(B160="","",LOOKUP(B160,Entries!B$2:B$995,Entries!K$2:K$995))</f>
        <v>Leah Finch</v>
      </c>
      <c r="E160" s="5" t="str">
        <f>IF(B160="","",LOOKUP(B160,Entries!B$2:B$995,Entries!E$2:E$995))</f>
        <v>F17</v>
      </c>
      <c r="F160" s="5" t="str">
        <f>IF(B160="","",LOOKUP(B160,Entries!B$2:B$995,Entries!F$2:F$995))</f>
        <v>Barnsley Ac</v>
      </c>
      <c r="G160" s="5" t="str">
        <f>IF(B160="","",LOOKUP(B160,Entries!B$2:B$995,Entries!G$2:G$995))</f>
        <v>F</v>
      </c>
      <c r="H160" s="3">
        <f>IF(F160="Cleethorpes AC",7,0)</f>
        <v>0</v>
      </c>
      <c r="I160" s="3">
        <f>IF(F160="Barnsley AC",7,0)</f>
        <v>7</v>
      </c>
      <c r="J160" s="3">
        <f>IF(F160="Barton &amp; Goole",7,0)</f>
        <v>0</v>
      </c>
      <c r="K160" s="3">
        <f>IF(F160="Wakefield DH &amp; AC",7,0)</f>
        <v>0</v>
      </c>
      <c r="M160" s="4">
        <v>2</v>
      </c>
      <c r="N160" s="5"/>
      <c r="O160" s="6"/>
      <c r="P160" s="5" t="str">
        <f>IF(N160="","",LOOKUP(N160,Entries!B$2:B$995,Entries!K$2:K$995))</f>
        <v/>
      </c>
      <c r="Q160" s="5" t="str">
        <f>IF(N160="","",LOOKUP(N160,Entries!B$2:B$995,Entries!E$2:E$995))</f>
        <v/>
      </c>
      <c r="R160" s="5" t="str">
        <f>IF(N160="","",LOOKUP(N160,Entries!B$2:B$995,Entries!F$2:F$995))</f>
        <v/>
      </c>
      <c r="S160" s="5" t="str">
        <f>IF(N160="","",LOOKUP(N160,Entries!B$2:B$995,Entries!G$2:G$995))</f>
        <v/>
      </c>
      <c r="T160" s="3">
        <f>IF(R160="Cleethorpes AC",7,0)</f>
        <v>0</v>
      </c>
      <c r="U160" s="3">
        <f>IF(R160="Barnsley AC",7,0)</f>
        <v>0</v>
      </c>
      <c r="V160" s="3">
        <f>IF(R160="Barton &amp; Goole",7,0)</f>
        <v>0</v>
      </c>
      <c r="W160" s="3">
        <f>IF(R160="Wakefield DH &amp; AC",7,0)</f>
        <v>0</v>
      </c>
    </row>
    <row r="161" spans="1:23" x14ac:dyDescent="0.2">
      <c r="A161" s="4">
        <v>3</v>
      </c>
      <c r="B161" s="5">
        <v>95</v>
      </c>
      <c r="C161" s="6">
        <v>27.4</v>
      </c>
      <c r="D161" s="5" t="str">
        <f>IF(B161="","",LOOKUP(B161,Entries!B$2:B$995,Entries!K$2:K$995))</f>
        <v>Emily Richardson</v>
      </c>
      <c r="E161" s="5" t="str">
        <f>IF(B161="","",LOOKUP(B161,Entries!B$2:B$995,Entries!E$2:E$995))</f>
        <v>F17</v>
      </c>
      <c r="F161" s="5" t="str">
        <f>IF(B161="","",LOOKUP(B161,Entries!B$2:B$995,Entries!F$2:F$995))</f>
        <v>Barnsley Ac</v>
      </c>
      <c r="G161" s="5" t="str">
        <f>IF(B161="","",LOOKUP(B161,Entries!B$2:B$995,Entries!G$2:G$995))</f>
        <v>F</v>
      </c>
      <c r="H161" s="3">
        <f>IF(F161="Cleethorpes AC",6,0)</f>
        <v>0</v>
      </c>
      <c r="I161" s="3">
        <f>IF(F161="Barnsley AC",6,0)</f>
        <v>6</v>
      </c>
      <c r="J161" s="3">
        <f>IF(F161="Barton &amp; Goole",6,0)</f>
        <v>0</v>
      </c>
      <c r="K161" s="3">
        <f>IF(F161="Wakefield DH &amp; AC",6,0)</f>
        <v>0</v>
      </c>
      <c r="M161" s="4">
        <v>3</v>
      </c>
      <c r="N161" s="5"/>
      <c r="O161" s="6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3">
        <f>IF(R161="Cleethorpes AC",6,0)</f>
        <v>0</v>
      </c>
      <c r="U161" s="3">
        <f>IF(R161="Barnsley AC",6,0)</f>
        <v>0</v>
      </c>
      <c r="V161" s="3">
        <f>IF(R161="Barton &amp; Goole",6,0)</f>
        <v>0</v>
      </c>
      <c r="W161" s="3">
        <f>IF(R161="Wakefield DH &amp; AC",6,0)</f>
        <v>0</v>
      </c>
    </row>
    <row r="162" spans="1:23" x14ac:dyDescent="0.2">
      <c r="A162" s="4">
        <v>4</v>
      </c>
      <c r="B162" s="5">
        <v>308</v>
      </c>
      <c r="C162" s="6">
        <v>29.3</v>
      </c>
      <c r="D162" s="5" t="str">
        <f>IF(B162="","",LOOKUP(B162,Entries!B$2:B$995,Entries!K$2:K$995))</f>
        <v>Neve Wade</v>
      </c>
      <c r="E162" s="5" t="str">
        <f>IF(B162="","",LOOKUP(B162,Entries!B$2:B$995,Entries!E$2:E$995))</f>
        <v>F17</v>
      </c>
      <c r="F162" s="5" t="str">
        <f>IF(B162="","",LOOKUP(B162,Entries!B$2:B$995,Entries!F$2:F$995))</f>
        <v>Wakefield DH &amp; AC</v>
      </c>
      <c r="G162" s="5" t="str">
        <f>IF(B162="","",LOOKUP(B162,Entries!B$2:B$995,Entries!G$2:G$995))</f>
        <v>F</v>
      </c>
      <c r="H162" s="3">
        <f>IF(F162="Cleethorpes AC",5,0)</f>
        <v>0</v>
      </c>
      <c r="I162" s="3">
        <f>IF(F162="Barnsley AC",5,0)</f>
        <v>0</v>
      </c>
      <c r="J162" s="3">
        <f>IF(F162="Barton &amp; Goole",5,0)</f>
        <v>0</v>
      </c>
      <c r="K162" s="3">
        <f>IF(F162="Wakefield DH &amp; AC",5,0)</f>
        <v>5</v>
      </c>
      <c r="M162" s="4">
        <v>4</v>
      </c>
      <c r="N162" s="5"/>
      <c r="O162" s="6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3">
        <f>IF(R162="Cleethorpes AC",5,0)</f>
        <v>0</v>
      </c>
      <c r="U162" s="3">
        <f>IF(R162="Barnsley AC",5,0)</f>
        <v>0</v>
      </c>
      <c r="V162" s="3">
        <f>IF(R162="Barton &amp; Goole",5,0)</f>
        <v>0</v>
      </c>
      <c r="W162" s="3">
        <f>IF(R162="Wakefield DH &amp; AC",5,0)</f>
        <v>0</v>
      </c>
    </row>
    <row r="163" spans="1:23" x14ac:dyDescent="0.2">
      <c r="A163" s="4">
        <v>5</v>
      </c>
      <c r="B163" s="5">
        <v>136</v>
      </c>
      <c r="C163" s="6">
        <v>31.7</v>
      </c>
      <c r="D163" s="5" t="str">
        <f>IF(B163="","",LOOKUP(B163,Entries!B$2:B$995,Entries!K$2:K$995))</f>
        <v>Tilly Carotte</v>
      </c>
      <c r="E163" s="5" t="str">
        <f>IF(B163="","",LOOKUP(B163,Entries!B$2:B$995,Entries!E$2:E$995))</f>
        <v>F17</v>
      </c>
      <c r="F163" s="5" t="str">
        <f>IF(B163="","",LOOKUP(B163,Entries!B$2:B$995,Entries!F$2:F$995))</f>
        <v>Cleethorpes AC</v>
      </c>
      <c r="G163" s="5" t="str">
        <f>IF(B163="","",LOOKUP(B163,Entries!B$2:B$995,Entries!G$2:G$995))</f>
        <v>F</v>
      </c>
      <c r="H163" s="3">
        <f>IF(F163="Cleethorpes AC",4,0)</f>
        <v>4</v>
      </c>
      <c r="I163" s="3">
        <f>IF(F163="Barnsley AC",4,0)</f>
        <v>0</v>
      </c>
      <c r="J163" s="3">
        <f>IF(F163="Barton &amp; Goole",4,0)</f>
        <v>0</v>
      </c>
      <c r="K163" s="3">
        <f>IF(F163="Wakefield DH &amp; AC",4,0)</f>
        <v>0</v>
      </c>
      <c r="M163" s="4">
        <v>5</v>
      </c>
      <c r="N163" s="5"/>
      <c r="O163" s="6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3">
        <f>IF(R163="Cleethorpes AC",4,0)</f>
        <v>0</v>
      </c>
      <c r="U163" s="3">
        <f>IF(R163="Barnsley AC",4,0)</f>
        <v>0</v>
      </c>
      <c r="V163" s="3">
        <f>IF(R163="Barton &amp; Goole",4,0)</f>
        <v>0</v>
      </c>
      <c r="W163" s="3">
        <f>IF(R163="Wakefield DH &amp; AC",4,0)</f>
        <v>0</v>
      </c>
    </row>
    <row r="164" spans="1:23" x14ac:dyDescent="0.2">
      <c r="A164" s="4">
        <v>6</v>
      </c>
      <c r="B164" s="5">
        <v>53</v>
      </c>
      <c r="C164" s="6">
        <v>37.4</v>
      </c>
      <c r="D164" s="5" t="str">
        <f>IF(B164="","",LOOKUP(B164,Entries!B$2:B$995,Entries!K$2:K$995))</f>
        <v>Megan Mcgrath</v>
      </c>
      <c r="E164" s="5" t="str">
        <f>IF(B164="","",LOOKUP(B164,Entries!B$2:B$995,Entries!E$2:E$995))</f>
        <v>F17</v>
      </c>
      <c r="F164" s="5" t="str">
        <f>IF(B164="","",LOOKUP(B164,Entries!B$2:B$995,Entries!F$2:F$995))</f>
        <v>Barton &amp; Goole</v>
      </c>
      <c r="G164" s="5" t="str">
        <f>IF(B164="","",LOOKUP(B164,Entries!B$2:B$995,Entries!G$2:G$995))</f>
        <v>F</v>
      </c>
      <c r="H164" s="3">
        <f>IF(F164="Cleethorpes AC",3,0)</f>
        <v>0</v>
      </c>
      <c r="I164" s="3">
        <f>IF(F164="Barnsley AC",3,0)</f>
        <v>0</v>
      </c>
      <c r="J164" s="3">
        <f>IF(F164="Barton &amp; Goole",3,0)</f>
        <v>3</v>
      </c>
      <c r="K164" s="3">
        <f>IF(F164="Wakefield DH &amp; AC",3,0)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3">
        <f>IF(R164="Cleethorpes AC",3,0)</f>
        <v>0</v>
      </c>
      <c r="U164" s="3">
        <f>IF(R164="Barnsley AC",3,0)</f>
        <v>0</v>
      </c>
      <c r="V164" s="3">
        <f>IF(R164="Barton &amp; Goole",3,0)</f>
        <v>0</v>
      </c>
      <c r="W164" s="3">
        <f>IF(R164="Wakefield DH &amp; AC",3,0)</f>
        <v>0</v>
      </c>
    </row>
    <row r="165" spans="1:23" x14ac:dyDescent="0.2">
      <c r="A165" s="4">
        <v>7</v>
      </c>
      <c r="B165" s="5">
        <v>51</v>
      </c>
      <c r="C165" s="6">
        <v>40.200000000000003</v>
      </c>
      <c r="D165" s="5" t="str">
        <f>IF(B165="","",LOOKUP(B165,Entries!B$2:B$995,Entries!K$2:K$995))</f>
        <v>Ella Whiting</v>
      </c>
      <c r="E165" s="5" t="str">
        <f>IF(B165="","",LOOKUP(B165,Entries!B$2:B$995,Entries!E$2:E$995))</f>
        <v>F17</v>
      </c>
      <c r="F165" s="5" t="str">
        <f>IF(B165="","",LOOKUP(B165,Entries!B$2:B$995,Entries!F$2:F$995))</f>
        <v>Barton &amp; Goole</v>
      </c>
      <c r="G165" s="5" t="str">
        <f>IF(B165="","",LOOKUP(B165,Entries!B$2:B$995,Entries!G$2:G$995))</f>
        <v>F</v>
      </c>
      <c r="H165" s="3">
        <f>IF(F165="Cleethorpes AC",2,0)</f>
        <v>0</v>
      </c>
      <c r="I165" s="3">
        <f>IF(F165="Barnsley AC",2,0)</f>
        <v>0</v>
      </c>
      <c r="J165" s="3">
        <f>IF(F165="Barton &amp; Goole",2,0)</f>
        <v>2</v>
      </c>
      <c r="K165" s="3">
        <f>IF(F165="Wakefield DH &amp; AC",2,0)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3">
        <f>IF(R165="Cleethorpes AC",2,0)</f>
        <v>0</v>
      </c>
      <c r="U165" s="3">
        <f>IF(R165="Barnsley AC",2,0)</f>
        <v>0</v>
      </c>
      <c r="V165" s="3">
        <f>IF(R165="Barton &amp; Goole",2,0)</f>
        <v>0</v>
      </c>
      <c r="W165" s="3">
        <f>IF(R165="Wakefield DH &amp; AC",2,0)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3">
        <f>IF(F166="Cleethorpes AC",1,0)</f>
        <v>0</v>
      </c>
      <c r="I166" s="3">
        <f>IF(F166="Barnsley AC",1,0)</f>
        <v>0</v>
      </c>
      <c r="J166" s="3">
        <f>IF(F166="Barton &amp; Goole",1,0)</f>
        <v>0</v>
      </c>
      <c r="K166" s="3">
        <f>IF(F166="Wakefield DH &amp; AC",1,0)</f>
        <v>0</v>
      </c>
      <c r="M166" s="4">
        <v>8</v>
      </c>
      <c r="N166" s="5"/>
      <c r="O166" s="6"/>
      <c r="P166" s="5" t="str">
        <f>IF(N166="","",LOOKUP(N166,Entries!B$2:B$995,Entries!K$2:K$995))</f>
        <v/>
      </c>
      <c r="Q166" s="5" t="str">
        <f>IF(N166="","",LOOKUP(N166,Entries!B$2:B$995,Entries!E$2:E$995))</f>
        <v/>
      </c>
      <c r="R166" s="5" t="str">
        <f>IF(N166="","",LOOKUP(N166,Entries!B$2:B$995,Entries!F$2:F$995))</f>
        <v/>
      </c>
      <c r="S166" s="5" t="str">
        <f>IF(N166="","",LOOKUP(N166,Entries!B$2:B$995,Entries!G$2:G$995))</f>
        <v/>
      </c>
      <c r="T166" s="3">
        <f>IF(R166="Cleethorpes AC",1,0)</f>
        <v>0</v>
      </c>
      <c r="U166" s="3">
        <f>IF(R166="Barnsley AC",1,0)</f>
        <v>0</v>
      </c>
      <c r="V166" s="3">
        <f>IF(R166="Barton &amp; Goole",1,0)</f>
        <v>0</v>
      </c>
      <c r="W166" s="3">
        <f>IF(R166="Wakefield DH &amp; AC",1,0)</f>
        <v>0</v>
      </c>
    </row>
    <row r="167" spans="1:23" x14ac:dyDescent="0.2">
      <c r="A167" s="4"/>
      <c r="B167" s="5"/>
      <c r="C167" s="6"/>
      <c r="D167" s="8" t="s">
        <v>17</v>
      </c>
      <c r="E167" s="9">
        <f>SUM(H159:H166)</f>
        <v>4</v>
      </c>
      <c r="F167" s="9" t="s">
        <v>851</v>
      </c>
      <c r="G167" s="9"/>
      <c r="M167" s="4"/>
      <c r="N167" s="5"/>
      <c r="O167" s="6"/>
      <c r="P167" s="8" t="s">
        <v>17</v>
      </c>
      <c r="Q167" s="9">
        <f>SUM(T159:T166)</f>
        <v>0</v>
      </c>
      <c r="R167" s="9" t="s">
        <v>851</v>
      </c>
      <c r="S167" s="9"/>
    </row>
    <row r="168" spans="1:23" x14ac:dyDescent="0.2">
      <c r="A168" s="4"/>
      <c r="B168" s="5"/>
      <c r="C168" s="6"/>
      <c r="D168" s="9"/>
      <c r="E168" s="9">
        <f>SUM(I159:I166)</f>
        <v>13</v>
      </c>
      <c r="F168" s="9" t="s">
        <v>107</v>
      </c>
      <c r="G168" s="9"/>
      <c r="M168" s="4"/>
      <c r="N168" s="5"/>
      <c r="O168" s="6"/>
      <c r="P168" s="9"/>
      <c r="Q168" s="9">
        <f>SUM(U159:U166)</f>
        <v>0</v>
      </c>
      <c r="R168" s="9" t="s">
        <v>107</v>
      </c>
      <c r="S168" s="9"/>
    </row>
    <row r="169" spans="1:23" x14ac:dyDescent="0.2">
      <c r="A169" s="4"/>
      <c r="B169" s="5"/>
      <c r="C169" s="6"/>
      <c r="D169" s="31"/>
      <c r="E169" s="9">
        <f>SUM(J159:J166)</f>
        <v>5</v>
      </c>
      <c r="F169" s="31" t="s">
        <v>30</v>
      </c>
      <c r="G169" s="32"/>
      <c r="M169" s="28"/>
      <c r="N169" s="29"/>
      <c r="O169" s="30"/>
      <c r="P169" s="31"/>
      <c r="Q169" s="9">
        <f>SUM(V159:V166)</f>
        <v>0</v>
      </c>
      <c r="R169" s="31" t="s">
        <v>30</v>
      </c>
      <c r="S169" s="32"/>
    </row>
    <row r="170" spans="1:23" ht="13.5" thickBot="1" x14ac:dyDescent="0.25">
      <c r="A170" s="4"/>
      <c r="B170" s="5"/>
      <c r="C170" s="6"/>
      <c r="D170" s="31"/>
      <c r="E170" s="9">
        <f>SUM(K159:K166)</f>
        <v>13</v>
      </c>
      <c r="F170" s="31" t="s">
        <v>1335</v>
      </c>
      <c r="G170" s="32"/>
      <c r="M170" s="28"/>
      <c r="N170" s="29"/>
      <c r="O170" s="30"/>
      <c r="P170" s="31"/>
      <c r="Q170" s="9">
        <f>SUM(W159:W166)</f>
        <v>0</v>
      </c>
      <c r="R170" s="31" t="s">
        <v>1335</v>
      </c>
      <c r="S170" s="32"/>
    </row>
    <row r="171" spans="1:23" x14ac:dyDescent="0.2">
      <c r="A171" s="235" t="s">
        <v>68</v>
      </c>
      <c r="B171" s="236"/>
      <c r="C171" s="236"/>
      <c r="D171" s="236"/>
      <c r="E171" s="236"/>
      <c r="F171" s="236"/>
      <c r="G171" s="237"/>
      <c r="H171" s="2"/>
      <c r="I171" s="2"/>
      <c r="J171" s="2"/>
      <c r="M171" s="241" t="s">
        <v>1395</v>
      </c>
      <c r="N171" s="242"/>
      <c r="O171" s="242"/>
      <c r="P171" s="242"/>
      <c r="Q171" s="242"/>
      <c r="R171" s="242"/>
      <c r="S171" s="243"/>
    </row>
    <row r="172" spans="1:23" x14ac:dyDescent="0.2">
      <c r="A172" s="4">
        <v>1</v>
      </c>
      <c r="B172" s="5">
        <v>140</v>
      </c>
      <c r="C172" s="6">
        <v>23.9</v>
      </c>
      <c r="D172" s="5" t="str">
        <f>IF(B172="","",LOOKUP(B172,Entries!B$2:B$995,Entries!K$2:K$995))</f>
        <v>Alex Clarke</v>
      </c>
      <c r="E172" s="5" t="str">
        <f>IF(B172="","",LOOKUP(B172,Entries!B$2:B$995,Entries!E$2:E$995))</f>
        <v>M17</v>
      </c>
      <c r="F172" s="5" t="str">
        <f>IF(B172="","",LOOKUP(B172,Entries!B$2:B$995,Entries!F$2:F$995))</f>
        <v>Cleethorpes AC</v>
      </c>
      <c r="G172" s="5" t="str">
        <f>IF(B172="","",LOOKUP(B172,Entries!B$2:B$995,Entries!G$2:G$995))</f>
        <v>M</v>
      </c>
      <c r="H172" s="3">
        <f>IF(F172="Cleethorpes AC",8,0)</f>
        <v>8</v>
      </c>
      <c r="I172" s="3">
        <f>IF(F172="Barnsley AC",8,0)</f>
        <v>0</v>
      </c>
      <c r="J172" s="3">
        <f>IF(F172="Barton &amp; Goole",8,0)</f>
        <v>0</v>
      </c>
      <c r="K172" s="3">
        <f>IF(F172="Wakefield DH &amp; AC",8,0)</f>
        <v>0</v>
      </c>
      <c r="M172" s="4">
        <v>1</v>
      </c>
      <c r="N172" s="5">
        <v>8</v>
      </c>
      <c r="O172" s="6">
        <v>15.85</v>
      </c>
      <c r="P172" s="5" t="str">
        <f>IF(N172="","",LOOKUP(N172,Entries!B$2:B$995,Entries!K$2:K$995))</f>
        <v>Cassidy Crowe</v>
      </c>
      <c r="Q172" s="5" t="str">
        <f>IF(N172="","",LOOKUP(N172,Entries!B$2:B$995,Entries!E$2:E$995))</f>
        <v>F13</v>
      </c>
      <c r="R172" s="5" t="str">
        <f>IF(N172="","",LOOKUP(N172,Entries!B$2:B$995,Entries!F$2:F$995))</f>
        <v>Barton &amp; Goole</v>
      </c>
      <c r="S172" s="5" t="str">
        <f>IF(N172="","",LOOKUP(N172,Entries!B$2:B$995,Entries!G$2:G$995))</f>
        <v>F</v>
      </c>
      <c r="T172" s="3">
        <f>IF(R172="Cleethorpes AC",8,0)</f>
        <v>0</v>
      </c>
      <c r="U172" s="3">
        <f>IF(R172="Barnsley AC",8,0)</f>
        <v>0</v>
      </c>
      <c r="V172" s="3">
        <f>IF(R172="Barton &amp; Goole",8,0)</f>
        <v>8</v>
      </c>
      <c r="W172" s="3">
        <f>IF(R172="Wakefield DH &amp; AC",8,0)</f>
        <v>0</v>
      </c>
    </row>
    <row r="173" spans="1:23" x14ac:dyDescent="0.2">
      <c r="A173" s="4">
        <v>2</v>
      </c>
      <c r="B173" s="5">
        <v>317</v>
      </c>
      <c r="C173" s="6">
        <v>25.1</v>
      </c>
      <c r="D173" s="5" t="str">
        <f>IF(B173="","",LOOKUP(B173,Entries!B$2:B$995,Entries!K$2:K$995))</f>
        <v>Thomas Nixon</v>
      </c>
      <c r="E173" s="5" t="str">
        <f>IF(B173="","",LOOKUP(B173,Entries!B$2:B$995,Entries!E$2:E$995))</f>
        <v>M17</v>
      </c>
      <c r="F173" s="5" t="str">
        <f>IF(B173="","",LOOKUP(B173,Entries!B$2:B$995,Entries!F$2:F$995))</f>
        <v>Wakefield DH &amp; AC</v>
      </c>
      <c r="G173" s="5" t="str">
        <f>IF(B173="","",LOOKUP(B173,Entries!B$2:B$995,Entries!G$2:G$995))</f>
        <v>M</v>
      </c>
      <c r="H173" s="3">
        <f>IF(F173="Cleethorpes AC",7,0)</f>
        <v>0</v>
      </c>
      <c r="I173" s="3">
        <f>IF(F173="Barnsley AC",7,0)</f>
        <v>0</v>
      </c>
      <c r="J173" s="3">
        <f>IF(F173="Barton &amp; Goole",7,0)</f>
        <v>0</v>
      </c>
      <c r="K173" s="3">
        <f>IF(F173="Wakefield DH &amp; AC",7,0)</f>
        <v>7</v>
      </c>
      <c r="M173" s="4">
        <v>2</v>
      </c>
      <c r="N173" s="5">
        <v>158</v>
      </c>
      <c r="O173" s="6">
        <v>14.58</v>
      </c>
      <c r="P173" s="5" t="str">
        <f>IF(N173="","",LOOKUP(N173,Entries!B$2:B$995,Entries!K$2:K$995))</f>
        <v>Aimee Kaye</v>
      </c>
      <c r="Q173" s="5" t="str">
        <f>IF(N173="","",LOOKUP(N173,Entries!B$2:B$995,Entries!E$2:E$995))</f>
        <v>F13</v>
      </c>
      <c r="R173" s="5" t="str">
        <f>IF(N173="","",LOOKUP(N173,Entries!B$2:B$995,Entries!F$2:F$995))</f>
        <v>Wakefield DH &amp; AC</v>
      </c>
      <c r="S173" s="5" t="str">
        <f>IF(N173="","",LOOKUP(N173,Entries!B$2:B$995,Entries!G$2:G$995))</f>
        <v>F</v>
      </c>
      <c r="T173" s="3">
        <f>IF(R173="Cleethorpes AC",7,0)</f>
        <v>0</v>
      </c>
      <c r="U173" s="3">
        <f>IF(R173="Barnsley AC",7,0)</f>
        <v>0</v>
      </c>
      <c r="V173" s="3">
        <f>IF(R173="Barton &amp; Goole",7,0)</f>
        <v>0</v>
      </c>
      <c r="W173" s="3">
        <f>IF(R173="Wakefield DH &amp; AC",7,0)</f>
        <v>7</v>
      </c>
    </row>
    <row r="174" spans="1:23" x14ac:dyDescent="0.2">
      <c r="A174" s="4">
        <v>3</v>
      </c>
      <c r="B174" s="5">
        <v>304</v>
      </c>
      <c r="C174" s="6">
        <v>25.1</v>
      </c>
      <c r="D174" s="5" t="str">
        <f>IF(B174="","",LOOKUP(B174,Entries!B$2:B$995,Entries!K$2:K$995))</f>
        <v>Oskar Scheffera</v>
      </c>
      <c r="E174" s="5" t="str">
        <f>IF(B174="","",LOOKUP(B174,Entries!B$2:B$995,Entries!E$2:E$995))</f>
        <v>M17</v>
      </c>
      <c r="F174" s="5" t="str">
        <f>IF(B174="","",LOOKUP(B174,Entries!B$2:B$995,Entries!F$2:F$995))</f>
        <v>Wakefield DH &amp; AC</v>
      </c>
      <c r="G174" s="5" t="str">
        <f>IF(B174="","",LOOKUP(B174,Entries!B$2:B$995,Entries!G$2:G$995))</f>
        <v>M</v>
      </c>
      <c r="H174" s="3">
        <f>IF(F174="Cleethorpes AC",6,0)</f>
        <v>0</v>
      </c>
      <c r="I174" s="3">
        <f>IF(F174="Barnsley AC",6,0)</f>
        <v>0</v>
      </c>
      <c r="J174" s="3">
        <f>IF(F174="Barton &amp; Goole",6,0)</f>
        <v>0</v>
      </c>
      <c r="K174" s="3">
        <f>IF(F174="Wakefield DH &amp; AC",6,0)</f>
        <v>6</v>
      </c>
      <c r="M174" s="4">
        <v>3</v>
      </c>
      <c r="N174" s="5">
        <v>9</v>
      </c>
      <c r="O174" s="6">
        <v>14.1</v>
      </c>
      <c r="P174" s="5" t="str">
        <f>IF(N174="","",LOOKUP(N174,Entries!B$2:B$995,Entries!K$2:K$995))</f>
        <v>Jessica Clark</v>
      </c>
      <c r="Q174" s="5" t="str">
        <f>IF(N174="","",LOOKUP(N174,Entries!B$2:B$995,Entries!E$2:E$995))</f>
        <v>F13</v>
      </c>
      <c r="R174" s="5" t="str">
        <f>IF(N174="","",LOOKUP(N174,Entries!B$2:B$995,Entries!F$2:F$995))</f>
        <v>Barton &amp; Goole</v>
      </c>
      <c r="S174" s="5" t="str">
        <f>IF(N174="","",LOOKUP(N174,Entries!B$2:B$995,Entries!G$2:G$995))</f>
        <v>F</v>
      </c>
      <c r="T174" s="3">
        <f>IF(R174="Cleethorpes AC",6,0)</f>
        <v>0</v>
      </c>
      <c r="U174" s="3">
        <f>IF(R174="Barnsley AC",6,0)</f>
        <v>0</v>
      </c>
      <c r="V174" s="3">
        <f>IF(R174="Barton &amp; Goole",6,0)</f>
        <v>6</v>
      </c>
      <c r="W174" s="3">
        <f>IF(R174="Wakefield DH &amp; AC",6,0)</f>
        <v>0</v>
      </c>
    </row>
    <row r="175" spans="1:23" x14ac:dyDescent="0.2">
      <c r="A175" s="4">
        <v>4</v>
      </c>
      <c r="B175" s="5">
        <v>141</v>
      </c>
      <c r="C175" s="6">
        <v>26.2</v>
      </c>
      <c r="D175" s="5" t="str">
        <f>IF(B175="","",LOOKUP(B175,Entries!B$2:B$995,Entries!K$2:K$995))</f>
        <v>Fernando Teodorescu</v>
      </c>
      <c r="E175" s="5" t="str">
        <f>IF(B175="","",LOOKUP(B175,Entries!B$2:B$995,Entries!E$2:E$995))</f>
        <v>M17</v>
      </c>
      <c r="F175" s="5" t="str">
        <f>IF(B175="","",LOOKUP(B175,Entries!B$2:B$995,Entries!F$2:F$995))</f>
        <v>Cleethorpes AC</v>
      </c>
      <c r="G175" s="5" t="str">
        <f>IF(B175="","",LOOKUP(B175,Entries!B$2:B$995,Entries!G$2:G$995))</f>
        <v>M</v>
      </c>
      <c r="H175" s="3">
        <f>IF(F175="Cleethorpes AC",5,0)</f>
        <v>5</v>
      </c>
      <c r="I175" s="3">
        <f>IF(F175="Barnsley AC",5,0)</f>
        <v>0</v>
      </c>
      <c r="J175" s="3">
        <f>IF(F175="Barton &amp; Goole",5,0)</f>
        <v>0</v>
      </c>
      <c r="K175" s="3">
        <f>IF(F175="Wakefield DH &amp; AC",5,0)</f>
        <v>0</v>
      </c>
      <c r="M175" s="4">
        <v>4</v>
      </c>
      <c r="N175" s="5">
        <v>101</v>
      </c>
      <c r="O175" s="6">
        <v>12.12</v>
      </c>
      <c r="P175" s="5" t="str">
        <f>IF(N175="","",LOOKUP(N175,Entries!B$2:B$995,Entries!K$2:K$995))</f>
        <v>Poppy Welbourne</v>
      </c>
      <c r="Q175" s="5" t="str">
        <f>IF(N175="","",LOOKUP(N175,Entries!B$2:B$995,Entries!E$2:E$995))</f>
        <v>F13</v>
      </c>
      <c r="R175" s="5" t="str">
        <f>IF(N175="","",LOOKUP(N175,Entries!B$2:B$995,Entries!F$2:F$995))</f>
        <v>Cleethorpes AC</v>
      </c>
      <c r="S175" s="5" t="str">
        <f>IF(N175="","",LOOKUP(N175,Entries!B$2:B$995,Entries!G$2:G$995))</f>
        <v>F</v>
      </c>
      <c r="T175" s="3">
        <f>IF(R175="Cleethorpes AC",5,0)</f>
        <v>5</v>
      </c>
      <c r="U175" s="3">
        <f>IF(R175="Barnsley AC",5,0)</f>
        <v>0</v>
      </c>
      <c r="V175" s="3">
        <f>IF(R175="Barton &amp; Goole",5,0)</f>
        <v>0</v>
      </c>
      <c r="W175" s="3">
        <f>IF(R175="Wakefield DH &amp; AC",5,0)</f>
        <v>0</v>
      </c>
    </row>
    <row r="176" spans="1:23" x14ac:dyDescent="0.2">
      <c r="A176" s="4">
        <v>5</v>
      </c>
      <c r="B176" s="5">
        <v>59</v>
      </c>
      <c r="C176" s="6">
        <v>28.6</v>
      </c>
      <c r="D176" s="5" t="str">
        <f>IF(B176="","",LOOKUP(B176,Entries!B$2:B$995,Entries!K$2:K$995))</f>
        <v>Xander  Hopton</v>
      </c>
      <c r="E176" s="5" t="str">
        <f>IF(B176="","",LOOKUP(B176,Entries!B$2:B$995,Entries!E$2:E$995))</f>
        <v>M17</v>
      </c>
      <c r="F176" s="5" t="str">
        <f>IF(B176="","",LOOKUP(B176,Entries!B$2:B$995,Entries!F$2:F$995))</f>
        <v>Barton &amp; Goole</v>
      </c>
      <c r="G176" s="5" t="str">
        <f>IF(B176="","",LOOKUP(B176,Entries!B$2:B$995,Entries!G$2:G$995))</f>
        <v>M</v>
      </c>
      <c r="H176" s="3">
        <f>IF(F176="Cleethorpes AC",4,0)</f>
        <v>0</v>
      </c>
      <c r="I176" s="3">
        <f>IF(F176="Barnsley AC",4,0)</f>
        <v>0</v>
      </c>
      <c r="J176" s="3">
        <f>IF(F176="Barton &amp; Goole",4,0)</f>
        <v>4</v>
      </c>
      <c r="K176" s="3">
        <f>IF(F176="Wakefield DH &amp; AC",4,0)</f>
        <v>0</v>
      </c>
      <c r="M176" s="4">
        <v>5</v>
      </c>
      <c r="N176" s="5">
        <v>183</v>
      </c>
      <c r="O176" s="6">
        <v>12.03</v>
      </c>
      <c r="P176" s="5" t="str">
        <f>IF(N176="","",LOOKUP(N176,Entries!B$2:B$995,Entries!K$2:K$995))</f>
        <v>Evie Moore</v>
      </c>
      <c r="Q176" s="5" t="str">
        <f>IF(N176="","",LOOKUP(N176,Entries!B$2:B$995,Entries!E$2:E$995))</f>
        <v>F13</v>
      </c>
      <c r="R176" s="5" t="str">
        <f>IF(N176="","",LOOKUP(N176,Entries!B$2:B$995,Entries!F$2:F$995))</f>
        <v>Wakefield DH &amp; AC</v>
      </c>
      <c r="S176" s="5" t="str">
        <f>IF(N176="","",LOOKUP(N176,Entries!B$2:B$995,Entries!G$2:G$995))</f>
        <v>F</v>
      </c>
      <c r="T176" s="3">
        <f>IF(R176="Cleethorpes AC",4,0)</f>
        <v>0</v>
      </c>
      <c r="U176" s="3">
        <f>IF(R176="Barnsley AC",4,0)</f>
        <v>0</v>
      </c>
      <c r="V176" s="3">
        <f>IF(R176="Barton &amp; Goole",4,0)</f>
        <v>0</v>
      </c>
      <c r="W176" s="3">
        <f>IF(R176="Wakefield DH &amp; AC",4,0)</f>
        <v>4</v>
      </c>
    </row>
    <row r="177" spans="1:23" x14ac:dyDescent="0.2">
      <c r="A177" s="4">
        <v>6</v>
      </c>
      <c r="B177" s="5">
        <v>57</v>
      </c>
      <c r="C177" s="6">
        <v>32.200000000000003</v>
      </c>
      <c r="D177" s="5" t="str">
        <f>IF(B177="","",LOOKUP(B177,Entries!B$2:B$995,Entries!K$2:K$995))</f>
        <v>Nathaniel Whiting</v>
      </c>
      <c r="E177" s="5" t="str">
        <f>IF(B177="","",LOOKUP(B177,Entries!B$2:B$995,Entries!E$2:E$995))</f>
        <v>M17</v>
      </c>
      <c r="F177" s="5" t="str">
        <f>IF(B177="","",LOOKUP(B177,Entries!B$2:B$995,Entries!F$2:F$995))</f>
        <v>Barton &amp; Goole</v>
      </c>
      <c r="G177" s="5" t="str">
        <f>IF(B177="","",LOOKUP(B177,Entries!B$2:B$995,Entries!G$2:G$995))</f>
        <v>M</v>
      </c>
      <c r="H177" s="3">
        <f>IF(F177="Cleethorpes AC",3,0)</f>
        <v>0</v>
      </c>
      <c r="I177" s="3">
        <f>IF(F177="Barnsley AC",3,0)</f>
        <v>0</v>
      </c>
      <c r="J177" s="3">
        <f>IF(F177="Barton &amp; Goole",3,0)</f>
        <v>3</v>
      </c>
      <c r="K177" s="3">
        <f>IF(F177="Wakefield DH &amp; AC",3,0)</f>
        <v>0</v>
      </c>
      <c r="M177" s="4">
        <v>6</v>
      </c>
      <c r="N177" s="5">
        <v>100</v>
      </c>
      <c r="O177" s="6">
        <v>8.61</v>
      </c>
      <c r="P177" s="5" t="str">
        <f>IF(N177="","",LOOKUP(N177,Entries!B$2:B$995,Entries!K$2:K$995))</f>
        <v>Hannah  Smith</v>
      </c>
      <c r="Q177" s="5" t="str">
        <f>IF(N177="","",LOOKUP(N177,Entries!B$2:B$995,Entries!E$2:E$995))</f>
        <v>F13</v>
      </c>
      <c r="R177" s="5" t="str">
        <f>IF(N177="","",LOOKUP(N177,Entries!B$2:B$995,Entries!F$2:F$995))</f>
        <v>Cleethorpes AC</v>
      </c>
      <c r="S177" s="5" t="str">
        <f>IF(N177="","",LOOKUP(N177,Entries!B$2:B$995,Entries!G$2:G$995))</f>
        <v>F</v>
      </c>
      <c r="T177" s="3">
        <f>IF(R177="Cleethorpes AC",3,0)</f>
        <v>3</v>
      </c>
      <c r="U177" s="3">
        <f>IF(R177="Barnsley AC",3,0)</f>
        <v>0</v>
      </c>
      <c r="V177" s="3">
        <f>IF(R177="Barton &amp; Goole",3,0)</f>
        <v>0</v>
      </c>
      <c r="W177" s="3">
        <f>IF(R177="Wakefield DH &amp; AC",3,0)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3">
        <f>IF(F178="Cleethorpes AC",2,0)</f>
        <v>0</v>
      </c>
      <c r="I178" s="3">
        <f>IF(F178="Barnsley AC",2,0)</f>
        <v>0</v>
      </c>
      <c r="J178" s="3">
        <f>IF(F178="Barton &amp; Goole",2,0)</f>
        <v>0</v>
      </c>
      <c r="K178" s="3">
        <f>IF(F178="Wakefield DH &amp; AC",2,0)</f>
        <v>0</v>
      </c>
      <c r="M178" s="4">
        <v>7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3">
        <f>IF(R178="Cleethorpes AC",2,0)</f>
        <v>0</v>
      </c>
      <c r="U178" s="3">
        <f>IF(R178="Barnsley AC",2,0)</f>
        <v>0</v>
      </c>
      <c r="V178" s="3">
        <f>IF(R178="Barton &amp; Goole",2,0)</f>
        <v>0</v>
      </c>
      <c r="W178" s="3">
        <f>IF(R178="Wakefield DH &amp; AC",2,0)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IF(B179="","",LOOKUP(B179,Entries!B$2:B$995,Entries!K$2:K$995))</f>
        <v/>
      </c>
      <c r="E179" s="5" t="str">
        <f>IF(B179="","",LOOKUP(B179,Entries!B$2:B$995,Entries!E$2:E$995))</f>
        <v/>
      </c>
      <c r="F179" s="5" t="str">
        <f>IF(B179="","",LOOKUP(B179,Entries!B$2:B$995,Entries!F$2:F$995))</f>
        <v/>
      </c>
      <c r="G179" s="5" t="str">
        <f>IF(B179="","",LOOKUP(B179,Entries!B$2:B$995,Entries!G$2:G$995))</f>
        <v/>
      </c>
      <c r="H179" s="3">
        <f>IF(F179="Cleethorpes AC",1,0)</f>
        <v>0</v>
      </c>
      <c r="I179" s="3">
        <f>IF(F179="Barnsley AC",1,0)</f>
        <v>0</v>
      </c>
      <c r="J179" s="3">
        <f>IF(F179="Barton &amp; Goole",1,0)</f>
        <v>0</v>
      </c>
      <c r="K179" s="3">
        <f>IF(F179="Wakefield DH &amp; AC",1,0)</f>
        <v>0</v>
      </c>
      <c r="M179" s="4">
        <v>8</v>
      </c>
      <c r="N179" s="5"/>
      <c r="O179" s="6"/>
      <c r="P179" s="5" t="str">
        <f>IF(N179="","",LOOKUP(N179,Entries!B$2:B$995,Entries!K$2:K$995))</f>
        <v/>
      </c>
      <c r="Q179" s="5" t="str">
        <f>IF(N179="","",LOOKUP(N179,Entries!B$2:B$995,Entries!E$2:E$995))</f>
        <v/>
      </c>
      <c r="R179" s="5" t="str">
        <f>IF(N179="","",LOOKUP(N179,Entries!B$2:B$995,Entries!F$2:F$995))</f>
        <v/>
      </c>
      <c r="S179" s="5" t="str">
        <f>IF(N179="","",LOOKUP(N179,Entries!B$2:B$995,Entries!G$2:G$995))</f>
        <v/>
      </c>
      <c r="T179" s="3">
        <f>IF(R179="Cleethorpes AC",1,0)</f>
        <v>0</v>
      </c>
      <c r="U179" s="3">
        <f>IF(R179="Barnsley AC",1,0)</f>
        <v>0</v>
      </c>
      <c r="V179" s="3">
        <f>IF(R179="Barton &amp; Goole",1,0)</f>
        <v>0</v>
      </c>
      <c r="W179" s="3">
        <f>IF(R179="Wakefield DH &amp; AC",1,0)</f>
        <v>0</v>
      </c>
    </row>
    <row r="180" spans="1:23" x14ac:dyDescent="0.2">
      <c r="A180" s="4"/>
      <c r="B180" s="5"/>
      <c r="C180" s="6"/>
      <c r="D180" s="8" t="s">
        <v>17</v>
      </c>
      <c r="E180" s="9">
        <f>SUM(H172:H179)</f>
        <v>13</v>
      </c>
      <c r="F180" s="9" t="s">
        <v>851</v>
      </c>
      <c r="G180" s="9"/>
      <c r="M180" s="4"/>
      <c r="N180" s="5"/>
      <c r="O180" s="6"/>
      <c r="P180" s="8" t="s">
        <v>17</v>
      </c>
      <c r="Q180" s="9">
        <f>SUM(T172:T179)</f>
        <v>8</v>
      </c>
      <c r="R180" s="9" t="s">
        <v>851</v>
      </c>
      <c r="S180" s="9"/>
    </row>
    <row r="181" spans="1:23" x14ac:dyDescent="0.2">
      <c r="A181" s="4"/>
      <c r="B181" s="5"/>
      <c r="C181" s="6"/>
      <c r="D181" s="9"/>
      <c r="E181" s="9">
        <f>SUM(I172:I179)</f>
        <v>0</v>
      </c>
      <c r="F181" s="9" t="s">
        <v>107</v>
      </c>
      <c r="G181" s="9"/>
      <c r="M181" s="4"/>
      <c r="N181" s="5"/>
      <c r="O181" s="6"/>
      <c r="P181" s="9"/>
      <c r="Q181" s="9">
        <f>SUM(U172:U179)</f>
        <v>0</v>
      </c>
      <c r="R181" s="9" t="s">
        <v>107</v>
      </c>
      <c r="S181" s="9"/>
    </row>
    <row r="182" spans="1:23" x14ac:dyDescent="0.2">
      <c r="A182" s="4"/>
      <c r="B182" s="5"/>
      <c r="C182" s="6"/>
      <c r="D182" s="31"/>
      <c r="E182" s="9">
        <f>SUM(J172:J179)</f>
        <v>7</v>
      </c>
      <c r="F182" s="31" t="s">
        <v>30</v>
      </c>
      <c r="G182" s="32"/>
      <c r="M182" s="28"/>
      <c r="N182" s="29"/>
      <c r="O182" s="30"/>
      <c r="P182" s="31"/>
      <c r="Q182" s="9">
        <f>SUM(V172:V179)</f>
        <v>14</v>
      </c>
      <c r="R182" s="31" t="s">
        <v>30</v>
      </c>
      <c r="S182" s="32"/>
    </row>
    <row r="183" spans="1:23" ht="13.5" thickBot="1" x14ac:dyDescent="0.25">
      <c r="A183" s="4"/>
      <c r="B183" s="5"/>
      <c r="C183" s="6"/>
      <c r="D183" s="31"/>
      <c r="E183" s="9">
        <f>SUM(K172:K179)</f>
        <v>13</v>
      </c>
      <c r="F183" s="31" t="s">
        <v>1335</v>
      </c>
      <c r="G183" s="32"/>
      <c r="M183" s="28"/>
      <c r="N183" s="29"/>
      <c r="O183" s="30"/>
      <c r="P183" s="31"/>
      <c r="Q183" s="9">
        <f>SUM(W172:W179)</f>
        <v>11</v>
      </c>
      <c r="R183" s="31" t="s">
        <v>1335</v>
      </c>
      <c r="S183" s="32"/>
    </row>
    <row r="184" spans="1:23" x14ac:dyDescent="0.2">
      <c r="A184" s="235" t="s">
        <v>69</v>
      </c>
      <c r="B184" s="236"/>
      <c r="C184" s="236"/>
      <c r="D184" s="236"/>
      <c r="E184" s="236"/>
      <c r="F184" s="236"/>
      <c r="G184" s="237"/>
      <c r="H184" s="2"/>
      <c r="I184" s="2"/>
      <c r="J184" s="2"/>
      <c r="M184" s="241" t="s">
        <v>1394</v>
      </c>
      <c r="N184" s="242"/>
      <c r="O184" s="242"/>
      <c r="P184" s="242"/>
      <c r="Q184" s="242"/>
      <c r="R184" s="242"/>
      <c r="S184" s="243"/>
    </row>
    <row r="185" spans="1:23" x14ac:dyDescent="0.2">
      <c r="A185" s="4">
        <v>1</v>
      </c>
      <c r="B185" s="5">
        <v>183</v>
      </c>
      <c r="C185" s="6" t="s">
        <v>1408</v>
      </c>
      <c r="D185" s="5" t="str">
        <f>IF(B185="","",LOOKUP(B185,Entries!B$2:B$995,Entries!K$2:K$995))</f>
        <v>Evie Moore</v>
      </c>
      <c r="E185" s="5" t="str">
        <f>IF(B185="","",LOOKUP(B185,Entries!B$2:B$995,Entries!E$2:E$995))</f>
        <v>F13</v>
      </c>
      <c r="F185" s="5" t="str">
        <f>IF(B185="","",LOOKUP(B185,Entries!B$2:B$995,Entries!F$2:F$995))</f>
        <v>Wakefield DH &amp; AC</v>
      </c>
      <c r="G185" s="5" t="str">
        <f>IF(B185="","",LOOKUP(B185,Entries!B$2:B$995,Entries!G$2:G$995))</f>
        <v>F</v>
      </c>
      <c r="H185" s="3">
        <f>IF(F185="Cleethorpes AC",8,0)</f>
        <v>0</v>
      </c>
      <c r="I185" s="3">
        <f>IF(F185="Barnsley AC",8,0)</f>
        <v>0</v>
      </c>
      <c r="J185" s="3">
        <f>IF(F185="Barton &amp; Goole",8,0)</f>
        <v>0</v>
      </c>
      <c r="K185" s="3">
        <f>IF(F185="Wakefield DH &amp; AC",8,0)</f>
        <v>8</v>
      </c>
      <c r="M185" s="4">
        <v>1</v>
      </c>
      <c r="N185" s="5">
        <v>199</v>
      </c>
      <c r="O185" s="6">
        <v>14.54</v>
      </c>
      <c r="P185" s="5" t="str">
        <f>IF(N185="","",LOOKUP(N185,Entries!B$2:B$995,Entries!K$2:K$995))</f>
        <v>Oliver Smith</v>
      </c>
      <c r="Q185" s="5" t="str">
        <f>IF(N185="","",LOOKUP(N185,Entries!B$2:B$995,Entries!E$2:E$995))</f>
        <v>M13</v>
      </c>
      <c r="R185" s="5" t="str">
        <f>IF(N185="","",LOOKUP(N185,Entries!B$2:B$995,Entries!F$2:F$995))</f>
        <v>Wakefield DH &amp; AC</v>
      </c>
      <c r="S185" s="5" t="str">
        <f>IF(N185="","",LOOKUP(N185,Entries!B$2:B$995,Entries!G$2:G$995))</f>
        <v>M</v>
      </c>
      <c r="T185" s="3">
        <f>IF(R185="Cleethorpes AC",8,0)</f>
        <v>0</v>
      </c>
      <c r="U185" s="3">
        <f>IF(R185="Barnsley AC",8,0)</f>
        <v>0</v>
      </c>
      <c r="V185" s="3">
        <f>IF(R185="Barton &amp; Goole",8,0)</f>
        <v>0</v>
      </c>
      <c r="W185" s="3">
        <f>IF(R185="Wakefield DH &amp; AC",8,0)</f>
        <v>8</v>
      </c>
    </row>
    <row r="186" spans="1:23" x14ac:dyDescent="0.2">
      <c r="A186" s="4">
        <v>2</v>
      </c>
      <c r="B186" s="5">
        <v>169</v>
      </c>
      <c r="C186" s="6" t="s">
        <v>1409</v>
      </c>
      <c r="D186" s="5" t="str">
        <f>IF(B186="","",LOOKUP(B186,Entries!B$2:B$995,Entries!K$2:K$995))</f>
        <v>Neve Arundel</v>
      </c>
      <c r="E186" s="5" t="str">
        <f>IF(B186="","",LOOKUP(B186,Entries!B$2:B$995,Entries!E$2:E$995))</f>
        <v>F13</v>
      </c>
      <c r="F186" s="5" t="str">
        <f>IF(B186="","",LOOKUP(B186,Entries!B$2:B$995,Entries!F$2:F$995))</f>
        <v>Wakefield DH &amp; AC</v>
      </c>
      <c r="G186" s="5" t="str">
        <f>IF(B186="","",LOOKUP(B186,Entries!B$2:B$995,Entries!G$2:G$995))</f>
        <v>F</v>
      </c>
      <c r="H186" s="3">
        <f>IF(F186="Cleethorpes AC",7,0)</f>
        <v>0</v>
      </c>
      <c r="I186" s="3">
        <f>IF(F186="Barnsley AC",7,0)</f>
        <v>0</v>
      </c>
      <c r="J186" s="3">
        <f>IF(F186="Barton &amp; Goole",7,0)</f>
        <v>0</v>
      </c>
      <c r="K186" s="3">
        <f>IF(F186="Wakefield DH &amp; AC",7,0)</f>
        <v>7</v>
      </c>
      <c r="M186" s="4">
        <v>2</v>
      </c>
      <c r="N186" s="5">
        <v>28</v>
      </c>
      <c r="O186" s="6">
        <v>12.4</v>
      </c>
      <c r="P186" s="5" t="str">
        <f>IF(N186="","",LOOKUP(N186,Entries!B$2:B$995,Entries!K$2:K$995))</f>
        <v>Harry Atkin</v>
      </c>
      <c r="Q186" s="5" t="str">
        <f>IF(N186="","",LOOKUP(N186,Entries!B$2:B$995,Entries!E$2:E$995))</f>
        <v>M13</v>
      </c>
      <c r="R186" s="5" t="str">
        <f>IF(N186="","",LOOKUP(N186,Entries!B$2:B$995,Entries!F$2:F$995))</f>
        <v>Barton &amp; Goole</v>
      </c>
      <c r="S186" s="5" t="str">
        <f>IF(N186="","",LOOKUP(N186,Entries!B$2:B$995,Entries!G$2:G$995))</f>
        <v>M</v>
      </c>
      <c r="T186" s="3">
        <f>IF(R186="Cleethorpes AC",7,0)</f>
        <v>0</v>
      </c>
      <c r="U186" s="3">
        <f>IF(R186="Barnsley AC",7,0)</f>
        <v>0</v>
      </c>
      <c r="V186" s="3">
        <f>IF(R186="Barton &amp; Goole",7,0)</f>
        <v>7</v>
      </c>
      <c r="W186" s="3">
        <f>IF(R186="Wakefield DH &amp; AC",7,0)</f>
        <v>0</v>
      </c>
    </row>
    <row r="187" spans="1:23" x14ac:dyDescent="0.2">
      <c r="A187" s="4">
        <v>3</v>
      </c>
      <c r="B187" s="5">
        <v>105</v>
      </c>
      <c r="C187" s="6" t="s">
        <v>1410</v>
      </c>
      <c r="D187" s="5" t="str">
        <f>IF(B187="","",LOOKUP(B187,Entries!B$2:B$995,Entries!K$2:K$995))</f>
        <v>Chloe Parton</v>
      </c>
      <c r="E187" s="5" t="str">
        <f>IF(B187="","",LOOKUP(B187,Entries!B$2:B$995,Entries!E$2:E$995))</f>
        <v>F13</v>
      </c>
      <c r="F187" s="5" t="str">
        <f>IF(B187="","",LOOKUP(B187,Entries!B$2:B$995,Entries!F$2:F$995))</f>
        <v>Cleethorpes AC</v>
      </c>
      <c r="G187" s="5" t="str">
        <f>IF(B187="","",LOOKUP(B187,Entries!B$2:B$995,Entries!G$2:G$995))</f>
        <v>F</v>
      </c>
      <c r="H187" s="3">
        <f>IF(F187="Cleethorpes AC",6,0)</f>
        <v>6</v>
      </c>
      <c r="I187" s="3">
        <f>IF(F187="Barnsley AC",6,0)</f>
        <v>0</v>
      </c>
      <c r="J187" s="3">
        <f>IF(F187="Barton &amp; Goole",6,0)</f>
        <v>0</v>
      </c>
      <c r="K187" s="3">
        <f>IF(F187="Wakefield DH &amp; AC",6,0)</f>
        <v>0</v>
      </c>
      <c r="M187" s="4">
        <v>3</v>
      </c>
      <c r="N187" s="5">
        <v>109</v>
      </c>
      <c r="O187" s="6">
        <v>9.7899999999999991</v>
      </c>
      <c r="P187" s="5" t="str">
        <f>IF(N187="","",LOOKUP(N187,Entries!B$2:B$995,Entries!K$2:K$995))</f>
        <v>Jude Harris</v>
      </c>
      <c r="Q187" s="5" t="str">
        <f>IF(N187="","",LOOKUP(N187,Entries!B$2:B$995,Entries!E$2:E$995))</f>
        <v>M13</v>
      </c>
      <c r="R187" s="5" t="str">
        <f>IF(N187="","",LOOKUP(N187,Entries!B$2:B$995,Entries!F$2:F$995))</f>
        <v>Cleethorpes AC</v>
      </c>
      <c r="S187" s="5" t="str">
        <f>IF(N187="","",LOOKUP(N187,Entries!B$2:B$995,Entries!G$2:G$995))</f>
        <v>M</v>
      </c>
      <c r="T187" s="3">
        <f>IF(R187="Cleethorpes AC",6,0)</f>
        <v>6</v>
      </c>
      <c r="U187" s="3">
        <f>IF(R187="Barnsley AC",6,0)</f>
        <v>0</v>
      </c>
      <c r="V187" s="3">
        <f>IF(R187="Barton &amp; Goole",6,0)</f>
        <v>0</v>
      </c>
      <c r="W187" s="3">
        <f>IF(R187="Wakefield DH &amp; AC",6,0)</f>
        <v>0</v>
      </c>
    </row>
    <row r="188" spans="1:23" x14ac:dyDescent="0.2">
      <c r="A188" s="4">
        <v>4</v>
      </c>
      <c r="B188" s="5"/>
      <c r="C188" s="6"/>
      <c r="D188" s="5" t="str">
        <f>IF(B188="","",LOOKUP(B188,Entries!B$2:B$995,Entries!K$2:K$995))</f>
        <v/>
      </c>
      <c r="E188" s="5" t="str">
        <f>IF(B188="","",LOOKUP(B188,Entries!B$2:B$995,Entries!E$2:E$995))</f>
        <v/>
      </c>
      <c r="F188" s="5" t="str">
        <f>IF(B188="","",LOOKUP(B188,Entries!B$2:B$995,Entries!F$2:F$995))</f>
        <v/>
      </c>
      <c r="G188" s="5" t="str">
        <f>IF(B188="","",LOOKUP(B188,Entries!B$2:B$995,Entries!G$2:G$995))</f>
        <v/>
      </c>
      <c r="H188" s="3">
        <f>IF(F188="Cleethorpes AC",5,0)</f>
        <v>0</v>
      </c>
      <c r="I188" s="3">
        <f>IF(F188="Barnsley AC",5,0)</f>
        <v>0</v>
      </c>
      <c r="J188" s="3">
        <f>IF(F188="Barton &amp; Goole",5,0)</f>
        <v>0</v>
      </c>
      <c r="K188" s="3">
        <f>IF(F188="Wakefield DH &amp; AC",5,0)</f>
        <v>0</v>
      </c>
      <c r="M188" s="4">
        <v>4</v>
      </c>
      <c r="N188" s="5">
        <v>178</v>
      </c>
      <c r="O188" s="6">
        <v>9.5299999999999994</v>
      </c>
      <c r="P188" s="5" t="str">
        <f>IF(N188="","",LOOKUP(N188,Entries!B$2:B$995,Entries!K$2:K$995))</f>
        <v>Sydney Swan</v>
      </c>
      <c r="Q188" s="5" t="str">
        <f>IF(N188="","",LOOKUP(N188,Entries!B$2:B$995,Entries!E$2:E$995))</f>
        <v>M13</v>
      </c>
      <c r="R188" s="5" t="str">
        <f>IF(N188="","",LOOKUP(N188,Entries!B$2:B$995,Entries!F$2:F$995))</f>
        <v>Wakefield DH &amp; AC</v>
      </c>
      <c r="S188" s="5" t="str">
        <f>IF(N188="","",LOOKUP(N188,Entries!B$2:B$995,Entries!G$2:G$995))</f>
        <v>M</v>
      </c>
      <c r="T188" s="3">
        <f>IF(R188="Cleethorpes AC",5,0)</f>
        <v>0</v>
      </c>
      <c r="U188" s="3">
        <f>IF(R188="Barnsley AC",5,0)</f>
        <v>0</v>
      </c>
      <c r="V188" s="3">
        <f>IF(R188="Barton &amp; Goole",5,0)</f>
        <v>0</v>
      </c>
      <c r="W188" s="3">
        <f>IF(R188="Wakefield DH &amp; AC",5,0)</f>
        <v>5</v>
      </c>
    </row>
    <row r="189" spans="1:23" x14ac:dyDescent="0.2">
      <c r="A189" s="4">
        <v>5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3">
        <f>IF(F189="Cleethorpes AC",4,0)</f>
        <v>0</v>
      </c>
      <c r="I189" s="3">
        <f>IF(F189="Barnsley AC",4,0)</f>
        <v>0</v>
      </c>
      <c r="J189" s="3">
        <f>IF(F189="Barton &amp; Goole",4,0)</f>
        <v>0</v>
      </c>
      <c r="K189" s="3">
        <f>IF(F189="Wakefield DH &amp; AC",4,0)</f>
        <v>0</v>
      </c>
      <c r="M189" s="4">
        <v>5</v>
      </c>
      <c r="N189" s="5">
        <v>113</v>
      </c>
      <c r="O189" s="6">
        <v>8.4499999999999993</v>
      </c>
      <c r="P189" s="5" t="str">
        <f>IF(N189="","",LOOKUP(N189,Entries!B$2:B$995,Entries!K$2:K$995))</f>
        <v>William  M-Kershaw</v>
      </c>
      <c r="Q189" s="5" t="str">
        <f>IF(N189="","",LOOKUP(N189,Entries!B$2:B$995,Entries!E$2:E$995))</f>
        <v>M13</v>
      </c>
      <c r="R189" s="5" t="str">
        <f>IF(N189="","",LOOKUP(N189,Entries!B$2:B$995,Entries!F$2:F$995))</f>
        <v>Cleethorpes AC</v>
      </c>
      <c r="S189" s="5" t="str">
        <f>IF(N189="","",LOOKUP(N189,Entries!B$2:B$995,Entries!G$2:G$995))</f>
        <v>M</v>
      </c>
      <c r="T189" s="3">
        <f>IF(R189="Cleethorpes AC",4,0)</f>
        <v>4</v>
      </c>
      <c r="U189" s="3">
        <f>IF(R189="Barnsley AC",4,0)</f>
        <v>0</v>
      </c>
      <c r="V189" s="3">
        <f>IF(R189="Barton &amp; Goole",4,0)</f>
        <v>0</v>
      </c>
      <c r="W189" s="3">
        <f>IF(R189="Wakefield DH &amp; AC",4,0)</f>
        <v>0</v>
      </c>
    </row>
    <row r="190" spans="1:23" x14ac:dyDescent="0.2">
      <c r="A190" s="4">
        <v>6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3">
        <f>IF(F190="Cleethorpes AC",3,0)</f>
        <v>0</v>
      </c>
      <c r="I190" s="3">
        <f>IF(F190="Barnsley AC",3,0)</f>
        <v>0</v>
      </c>
      <c r="J190" s="3">
        <f>IF(F190="Barton &amp; Goole",3,0)</f>
        <v>0</v>
      </c>
      <c r="K190" s="3">
        <f>IF(F190="Wakefield DH &amp; AC",3,0)</f>
        <v>0</v>
      </c>
      <c r="M190" s="4">
        <v>6</v>
      </c>
      <c r="N190" s="5"/>
      <c r="O190" s="6"/>
      <c r="P190" s="5" t="str">
        <f>IF(N190="","",LOOKUP(N190,Entries!B$2:B$995,Entries!K$2:K$995))</f>
        <v/>
      </c>
      <c r="Q190" s="5" t="str">
        <f>IF(N190="","",LOOKUP(N190,Entries!B$2:B$995,Entries!E$2:E$995))</f>
        <v/>
      </c>
      <c r="R190" s="5" t="str">
        <f>IF(N190="","",LOOKUP(N190,Entries!B$2:B$995,Entries!F$2:F$995))</f>
        <v/>
      </c>
      <c r="S190" s="5" t="str">
        <f>IF(N190="","",LOOKUP(N190,Entries!B$2:B$995,Entries!G$2:G$995))</f>
        <v/>
      </c>
      <c r="T190" s="3">
        <f>IF(R190="Cleethorpes AC",3,0)</f>
        <v>0</v>
      </c>
      <c r="U190" s="3">
        <f>IF(R190="Barnsley AC",3,0)</f>
        <v>0</v>
      </c>
      <c r="V190" s="3">
        <f>IF(R190="Barton &amp; Goole",3,0)</f>
        <v>0</v>
      </c>
      <c r="W190" s="3">
        <f>IF(R190="Wakefield DH &amp; AC",3,0)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IF(B191="","",LOOKUP(B191,Entries!B$2:B$995,Entries!K$2:K$995))</f>
        <v/>
      </c>
      <c r="E191" s="5" t="str">
        <f>IF(B191="","",LOOKUP(B191,Entries!B$2:B$995,Entries!E$2:E$995))</f>
        <v/>
      </c>
      <c r="F191" s="5" t="str">
        <f>IF(B191="","",LOOKUP(B191,Entries!B$2:B$995,Entries!F$2:F$995))</f>
        <v/>
      </c>
      <c r="G191" s="5" t="str">
        <f>IF(B191="","",LOOKUP(B191,Entries!B$2:B$995,Entries!G$2:G$995))</f>
        <v/>
      </c>
      <c r="H191" s="3">
        <f>IF(F191="Cleethorpes AC",2,0)</f>
        <v>0</v>
      </c>
      <c r="I191" s="3">
        <f>IF(F191="Barnsley AC",2,0)</f>
        <v>0</v>
      </c>
      <c r="J191" s="3">
        <f>IF(F191="Barton &amp; Goole",2,0)</f>
        <v>0</v>
      </c>
      <c r="K191" s="3">
        <f>IF(F191="Wakefield DH &amp; AC",2,0)</f>
        <v>0</v>
      </c>
      <c r="M191" s="4">
        <v>7</v>
      </c>
      <c r="N191" s="5"/>
      <c r="O191" s="6"/>
      <c r="P191" s="5" t="str">
        <f>IF(N191="","",LOOKUP(N191,Entries!B$2:B$995,Entries!K$2:K$995))</f>
        <v/>
      </c>
      <c r="Q191" s="5" t="str">
        <f>IF(N191="","",LOOKUP(N191,Entries!B$2:B$995,Entries!E$2:E$995))</f>
        <v/>
      </c>
      <c r="R191" s="5" t="str">
        <f>IF(N191="","",LOOKUP(N191,Entries!B$2:B$995,Entries!F$2:F$995))</f>
        <v/>
      </c>
      <c r="S191" s="5" t="str">
        <f>IF(N191="","",LOOKUP(N191,Entries!B$2:B$995,Entries!G$2:G$995))</f>
        <v/>
      </c>
      <c r="T191" s="3">
        <f>IF(R191="Cleethorpes AC",2,0)</f>
        <v>0</v>
      </c>
      <c r="U191" s="3">
        <f>IF(R191="Barnsley AC",2,0)</f>
        <v>0</v>
      </c>
      <c r="V191" s="3">
        <f>IF(R191="Barton &amp; Goole",2,0)</f>
        <v>0</v>
      </c>
      <c r="W191" s="3">
        <f>IF(R191="Wakefield DH &amp; AC",2,0)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IF(B192="","",LOOKUP(B192,Entries!B$2:B$995,Entries!K$2:K$995))</f>
        <v/>
      </c>
      <c r="E192" s="5" t="str">
        <f>IF(B192="","",LOOKUP(B192,Entries!B$2:B$995,Entries!E$2:E$995))</f>
        <v/>
      </c>
      <c r="F192" s="5" t="str">
        <f>IF(B192="","",LOOKUP(B192,Entries!B$2:B$995,Entries!F$2:F$995))</f>
        <v/>
      </c>
      <c r="G192" s="5" t="str">
        <f>IF(B192="","",LOOKUP(B192,Entries!B$2:B$995,Entries!G$2:G$995))</f>
        <v/>
      </c>
      <c r="H192" s="3">
        <f>IF(F192="Cleethorpes AC",1,0)</f>
        <v>0</v>
      </c>
      <c r="I192" s="3">
        <f>IF(F192="Barnsley AC",1,0)</f>
        <v>0</v>
      </c>
      <c r="J192" s="3">
        <f>IF(F192="Barton &amp; Goole",1,0)</f>
        <v>0</v>
      </c>
      <c r="K192" s="3">
        <f>IF(F192="Wakefield DH &amp; AC",1,0)</f>
        <v>0</v>
      </c>
      <c r="M192" s="4">
        <v>8</v>
      </c>
      <c r="N192" s="5"/>
      <c r="O192" s="6"/>
      <c r="P192" s="5" t="str">
        <f>IF(N192="","",LOOKUP(N192,Entries!B$2:B$995,Entries!K$2:K$995))</f>
        <v/>
      </c>
      <c r="Q192" s="5" t="str">
        <f>IF(N192="","",LOOKUP(N192,Entries!B$2:B$995,Entries!E$2:E$995))</f>
        <v/>
      </c>
      <c r="R192" s="5" t="str">
        <f>IF(N192="","",LOOKUP(N192,Entries!B$2:B$995,Entries!F$2:F$995))</f>
        <v/>
      </c>
      <c r="S192" s="5" t="str">
        <f>IF(N192="","",LOOKUP(N192,Entries!B$2:B$995,Entries!G$2:G$995))</f>
        <v/>
      </c>
      <c r="T192" s="3">
        <f>IF(R192="Cleethorpes AC",1,0)</f>
        <v>0</v>
      </c>
      <c r="U192" s="3">
        <f>IF(R192="Barnsley AC",1,0)</f>
        <v>0</v>
      </c>
      <c r="V192" s="3">
        <f>IF(R192="Barton &amp; Goole",1,0)</f>
        <v>0</v>
      </c>
      <c r="W192" s="3">
        <f>IF(R192="Wakefield DH &amp; AC",1,0)</f>
        <v>0</v>
      </c>
    </row>
    <row r="193" spans="1:23" x14ac:dyDescent="0.2">
      <c r="A193" s="4"/>
      <c r="B193" s="5"/>
      <c r="C193" s="6"/>
      <c r="D193" s="8" t="s">
        <v>17</v>
      </c>
      <c r="E193" s="9">
        <f>SUM(H185:H192)</f>
        <v>6</v>
      </c>
      <c r="F193" s="9" t="s">
        <v>851</v>
      </c>
      <c r="G193" s="9"/>
      <c r="M193" s="4"/>
      <c r="N193" s="5"/>
      <c r="O193" s="6"/>
      <c r="P193" s="8" t="s">
        <v>17</v>
      </c>
      <c r="Q193" s="9">
        <f>SUM(T185:T192)</f>
        <v>10</v>
      </c>
      <c r="R193" s="9" t="s">
        <v>851</v>
      </c>
      <c r="S193" s="9"/>
    </row>
    <row r="194" spans="1:23" x14ac:dyDescent="0.2">
      <c r="A194" s="4"/>
      <c r="B194" s="5"/>
      <c r="C194" s="6"/>
      <c r="D194" s="9"/>
      <c r="E194" s="9">
        <f>SUM(I185:I192)</f>
        <v>0</v>
      </c>
      <c r="F194" s="9" t="s">
        <v>107</v>
      </c>
      <c r="G194" s="9"/>
      <c r="M194" s="4"/>
      <c r="N194" s="5"/>
      <c r="O194" s="6"/>
      <c r="P194" s="9"/>
      <c r="Q194" s="9">
        <f>SUM(U185:U192)</f>
        <v>0</v>
      </c>
      <c r="R194" s="9" t="s">
        <v>107</v>
      </c>
      <c r="S194" s="9"/>
    </row>
    <row r="195" spans="1:23" x14ac:dyDescent="0.2">
      <c r="A195" s="4"/>
      <c r="B195" s="5"/>
      <c r="C195" s="6"/>
      <c r="D195" s="31"/>
      <c r="E195" s="9">
        <f>SUM(J185:J192)</f>
        <v>0</v>
      </c>
      <c r="F195" s="31" t="s">
        <v>30</v>
      </c>
      <c r="G195" s="32"/>
      <c r="M195" s="28"/>
      <c r="N195" s="29"/>
      <c r="O195" s="30"/>
      <c r="P195" s="31"/>
      <c r="Q195" s="9">
        <f>SUM(V185:V192)</f>
        <v>7</v>
      </c>
      <c r="R195" s="31" t="s">
        <v>30</v>
      </c>
      <c r="S195" s="32"/>
    </row>
    <row r="196" spans="1:23" ht="13.5" thickBot="1" x14ac:dyDescent="0.25">
      <c r="A196" s="4"/>
      <c r="B196" s="5"/>
      <c r="C196" s="6"/>
      <c r="D196" s="31"/>
      <c r="E196" s="9">
        <f>SUM(K185:K192)</f>
        <v>15</v>
      </c>
      <c r="F196" s="31" t="s">
        <v>1335</v>
      </c>
      <c r="G196" s="32"/>
      <c r="M196" s="28"/>
      <c r="N196" s="29"/>
      <c r="O196" s="30"/>
      <c r="P196" s="31"/>
      <c r="Q196" s="9">
        <f>SUM(W185:W192)</f>
        <v>13</v>
      </c>
      <c r="R196" s="31" t="s">
        <v>1335</v>
      </c>
      <c r="S196" s="32"/>
    </row>
    <row r="197" spans="1:23" x14ac:dyDescent="0.2">
      <c r="A197" s="235" t="s">
        <v>88</v>
      </c>
      <c r="B197" s="236"/>
      <c r="C197" s="236"/>
      <c r="D197" s="236"/>
      <c r="E197" s="236"/>
      <c r="F197" s="236"/>
      <c r="G197" s="237"/>
      <c r="H197" s="2"/>
      <c r="I197" s="2"/>
      <c r="J197" s="2"/>
      <c r="M197" s="241" t="s">
        <v>43</v>
      </c>
      <c r="N197" s="242"/>
      <c r="O197" s="242"/>
      <c r="P197" s="242"/>
      <c r="Q197" s="242"/>
      <c r="R197" s="242"/>
      <c r="S197" s="243"/>
    </row>
    <row r="198" spans="1:23" x14ac:dyDescent="0.2">
      <c r="A198" s="4">
        <v>1</v>
      </c>
      <c r="B198" s="5">
        <v>19</v>
      </c>
      <c r="C198" s="6" t="s">
        <v>1419</v>
      </c>
      <c r="D198" s="5" t="str">
        <f>IF(B198="","",LOOKUP(B198,Entries!B$2:B$995,Entries!K$2:K$995))</f>
        <v>Caleb Haigh</v>
      </c>
      <c r="E198" s="5" t="str">
        <f>IF(B198="","",LOOKUP(B198,Entries!B$2:B$995,Entries!E$2:E$995))</f>
        <v>M13</v>
      </c>
      <c r="F198" s="5" t="str">
        <f>IF(B198="","",LOOKUP(B198,Entries!B$2:B$995,Entries!F$2:F$995))</f>
        <v>Barton &amp; Goole</v>
      </c>
      <c r="G198" s="5" t="str">
        <f>IF(B198="","",LOOKUP(B198,Entries!B$2:B$995,Entries!G$2:G$995))</f>
        <v>M</v>
      </c>
      <c r="H198" s="3">
        <f>IF(F198="Cleethorpes AC",8,0)</f>
        <v>0</v>
      </c>
      <c r="I198" s="3">
        <f>IF(F198="Barnsley AC",8,0)</f>
        <v>0</v>
      </c>
      <c r="J198" s="3">
        <f>IF(F198="Barton &amp; Goole",8,0)</f>
        <v>8</v>
      </c>
      <c r="K198" s="3">
        <f>IF(F198="Wakefield DH &amp; AC",8,0)</f>
        <v>0</v>
      </c>
      <c r="M198" s="4">
        <v>1</v>
      </c>
      <c r="N198" s="5">
        <v>129</v>
      </c>
      <c r="O198" s="6">
        <v>4.8600000000000003</v>
      </c>
      <c r="P198" s="5" t="str">
        <f>IF(N198="","",LOOKUP(N198,Entries!B$2:B$995,Entries!K$2:K$995))</f>
        <v>Rothko Cunningham</v>
      </c>
      <c r="Q198" s="5" t="str">
        <f>IF(N198="","",LOOKUP(N198,Entries!B$2:B$995,Entries!E$2:E$995))</f>
        <v>M15</v>
      </c>
      <c r="R198" s="5" t="str">
        <f>IF(N198="","",LOOKUP(N198,Entries!B$2:B$995,Entries!F$2:F$995))</f>
        <v>Cleethorpes AC</v>
      </c>
      <c r="S198" s="5" t="str">
        <f>IF(N198="","",LOOKUP(N198,Entries!B$2:B$995,Entries!G$2:G$995))</f>
        <v>M</v>
      </c>
      <c r="T198" s="3">
        <f>IF(R198="Cleethorpes AC",8,0)</f>
        <v>8</v>
      </c>
      <c r="U198" s="3">
        <f>IF(R198="Barnsley AC",8,0)</f>
        <v>0</v>
      </c>
      <c r="V198" s="3">
        <f>IF(R198="Barton &amp; Goole",8,0)</f>
        <v>0</v>
      </c>
      <c r="W198" s="3">
        <f>IF(R198="Wakefield DH &amp; AC",8,0)</f>
        <v>0</v>
      </c>
    </row>
    <row r="199" spans="1:23" x14ac:dyDescent="0.2">
      <c r="A199" s="4">
        <v>2</v>
      </c>
      <c r="B199" s="5">
        <v>108</v>
      </c>
      <c r="C199" s="6" t="s">
        <v>1421</v>
      </c>
      <c r="D199" s="5" t="str">
        <f>IF(B199="","",LOOKUP(B199,Entries!B$2:B$995,Entries!K$2:K$995))</f>
        <v>Rueben  Harris</v>
      </c>
      <c r="E199" s="5" t="str">
        <f>IF(B199="","",LOOKUP(B199,Entries!B$2:B$995,Entries!E$2:E$995))</f>
        <v>M13</v>
      </c>
      <c r="F199" s="5" t="str">
        <f>IF(B199="","",LOOKUP(B199,Entries!B$2:B$995,Entries!F$2:F$995))</f>
        <v>Cleethorpes AC</v>
      </c>
      <c r="G199" s="5" t="str">
        <f>IF(B199="","",LOOKUP(B199,Entries!B$2:B$995,Entries!G$2:G$995))</f>
        <v>M</v>
      </c>
      <c r="H199" s="3">
        <f>IF(F199="Cleethorpes AC",7,0)</f>
        <v>7</v>
      </c>
      <c r="I199" s="3">
        <f>IF(F199="Barnsley AC",7,0)</f>
        <v>0</v>
      </c>
      <c r="J199" s="3">
        <f>IF(F199="Barton &amp; Goole",7,0)</f>
        <v>0</v>
      </c>
      <c r="K199" s="3">
        <f>IF(F199="Wakefield DH &amp; AC",7,0)</f>
        <v>0</v>
      </c>
      <c r="M199" s="4">
        <v>2</v>
      </c>
      <c r="N199" s="5">
        <v>212</v>
      </c>
      <c r="O199" s="6">
        <v>4.49</v>
      </c>
      <c r="P199" s="5" t="str">
        <f>IF(N199="","",LOOKUP(N199,Entries!B$2:B$995,Entries!K$2:K$995))</f>
        <v>Ellis Cayre</v>
      </c>
      <c r="Q199" s="5" t="str">
        <f>IF(N199="","",LOOKUP(N199,Entries!B$2:B$995,Entries!E$2:E$995))</f>
        <v>M15</v>
      </c>
      <c r="R199" s="5" t="str">
        <f>IF(N199="","",LOOKUP(N199,Entries!B$2:B$995,Entries!F$2:F$995))</f>
        <v>Wakefield DH &amp; AC</v>
      </c>
      <c r="S199" s="5" t="str">
        <f>IF(N199="","",LOOKUP(N199,Entries!B$2:B$995,Entries!G$2:G$995))</f>
        <v>M</v>
      </c>
      <c r="T199" s="3">
        <f>IF(R199="Cleethorpes AC",7,0)</f>
        <v>0</v>
      </c>
      <c r="U199" s="3">
        <f>IF(R199="Barnsley AC",7,0)</f>
        <v>0</v>
      </c>
      <c r="V199" s="3">
        <f>IF(R199="Barton &amp; Goole",7,0)</f>
        <v>0</v>
      </c>
      <c r="W199" s="3">
        <f>IF(R199="Wakefield DH &amp; AC",7,0)</f>
        <v>7</v>
      </c>
    </row>
    <row r="200" spans="1:23" x14ac:dyDescent="0.2">
      <c r="A200" s="4">
        <v>3</v>
      </c>
      <c r="B200" s="5">
        <v>28</v>
      </c>
      <c r="C200" s="6" t="s">
        <v>1422</v>
      </c>
      <c r="D200" s="5" t="str">
        <f>IF(B200="","",LOOKUP(B200,Entries!B$2:B$995,Entries!K$2:K$995))</f>
        <v>Harry Atkin</v>
      </c>
      <c r="E200" s="5" t="str">
        <f>IF(B200="","",LOOKUP(B200,Entries!B$2:B$995,Entries!E$2:E$995))</f>
        <v>M13</v>
      </c>
      <c r="F200" s="5" t="str">
        <f>IF(B200="","",LOOKUP(B200,Entries!B$2:B$995,Entries!F$2:F$995))</f>
        <v>Barton &amp; Goole</v>
      </c>
      <c r="G200" s="5" t="str">
        <f>IF(B200="","",LOOKUP(B200,Entries!B$2:B$995,Entries!G$2:G$995))</f>
        <v>M</v>
      </c>
      <c r="H200" s="3">
        <f>IF(F200="Cleethorpes AC",6,0)</f>
        <v>0</v>
      </c>
      <c r="I200" s="3">
        <f>IF(F200="Barnsley AC",6,0)</f>
        <v>0</v>
      </c>
      <c r="J200" s="3">
        <f>IF(F200="Barton &amp; Goole",6,0)</f>
        <v>6</v>
      </c>
      <c r="K200" s="3">
        <f>IF(F200="Wakefield DH &amp; AC",6,0)</f>
        <v>0</v>
      </c>
      <c r="M200" s="4">
        <v>3</v>
      </c>
      <c r="N200" s="5">
        <v>44</v>
      </c>
      <c r="O200" s="6">
        <v>4.47</v>
      </c>
      <c r="P200" s="5" t="str">
        <f>IF(N200="","",LOOKUP(N200,Entries!B$2:B$995,Entries!K$2:K$995))</f>
        <v>Monty  Drummond</v>
      </c>
      <c r="Q200" s="5" t="str">
        <f>IF(N200="","",LOOKUP(N200,Entries!B$2:B$995,Entries!E$2:E$995))</f>
        <v>M15</v>
      </c>
      <c r="R200" s="5" t="str">
        <f>IF(N200="","",LOOKUP(N200,Entries!B$2:B$995,Entries!F$2:F$995))</f>
        <v>Barton &amp; Goole</v>
      </c>
      <c r="S200" s="5" t="str">
        <f>IF(N200="","",LOOKUP(N200,Entries!B$2:B$995,Entries!G$2:G$995))</f>
        <v>M</v>
      </c>
      <c r="T200" s="3">
        <f>IF(R200="Cleethorpes AC",6,0)</f>
        <v>0</v>
      </c>
      <c r="U200" s="3">
        <f>IF(R200="Barnsley AC",6,0)</f>
        <v>0</v>
      </c>
      <c r="V200" s="3">
        <f>IF(R200="Barton &amp; Goole",6,0)</f>
        <v>6</v>
      </c>
      <c r="W200" s="3">
        <f>IF(R200="Wakefield DH &amp; AC",6,0)</f>
        <v>0</v>
      </c>
    </row>
    <row r="201" spans="1:23" x14ac:dyDescent="0.2">
      <c r="A201" s="4">
        <v>4</v>
      </c>
      <c r="B201" s="5">
        <v>150</v>
      </c>
      <c r="C201" s="6" t="s">
        <v>1423</v>
      </c>
      <c r="D201" s="5" t="str">
        <f>IF(B201="","",LOOKUP(B201,Entries!B$2:B$995,Entries!K$2:K$995))</f>
        <v>Harry Beck</v>
      </c>
      <c r="E201" s="5" t="str">
        <f>IF(B201="","",LOOKUP(B201,Entries!B$2:B$995,Entries!E$2:E$995))</f>
        <v>M13</v>
      </c>
      <c r="F201" s="5" t="str">
        <f>IF(B201="","",LOOKUP(B201,Entries!B$2:B$995,Entries!F$2:F$995))</f>
        <v>Wakefield DH &amp; AC</v>
      </c>
      <c r="G201" s="5" t="str">
        <f>IF(B201="","",LOOKUP(B201,Entries!B$2:B$995,Entries!G$2:G$995))</f>
        <v>M</v>
      </c>
      <c r="H201" s="3">
        <f>IF(F201="Cleethorpes AC",5,0)</f>
        <v>0</v>
      </c>
      <c r="I201" s="3">
        <f>IF(F201="Barnsley AC",5,0)</f>
        <v>0</v>
      </c>
      <c r="J201" s="3">
        <f>IF(F201="Barton &amp; Goole",5,0)</f>
        <v>0</v>
      </c>
      <c r="K201" s="3">
        <f>IF(F201="Wakefield DH &amp; AC",5,0)</f>
        <v>5</v>
      </c>
      <c r="M201" s="4">
        <v>4</v>
      </c>
      <c r="N201" s="5">
        <v>43</v>
      </c>
      <c r="O201" s="6">
        <v>4.3499999999999996</v>
      </c>
      <c r="P201" s="5" t="str">
        <f>IF(N201="","",LOOKUP(N201,Entries!B$2:B$995,Entries!K$2:K$995))</f>
        <v>George Kelley</v>
      </c>
      <c r="Q201" s="5" t="str">
        <f>IF(N201="","",LOOKUP(N201,Entries!B$2:B$995,Entries!E$2:E$995))</f>
        <v>M15</v>
      </c>
      <c r="R201" s="5" t="str">
        <f>IF(N201="","",LOOKUP(N201,Entries!B$2:B$995,Entries!F$2:F$995))</f>
        <v>Barton &amp; Goole</v>
      </c>
      <c r="S201" s="5" t="str">
        <f>IF(N201="","",LOOKUP(N201,Entries!B$2:B$995,Entries!G$2:G$995))</f>
        <v>M</v>
      </c>
      <c r="T201" s="3">
        <f>IF(R201="Cleethorpes AC",5,0)</f>
        <v>0</v>
      </c>
      <c r="U201" s="3">
        <f>IF(R201="Barnsley AC",5,0)</f>
        <v>0</v>
      </c>
      <c r="V201" s="3">
        <f>IF(R201="Barton &amp; Goole",5,0)</f>
        <v>5</v>
      </c>
      <c r="W201" s="3">
        <f>IF(R201="Wakefield DH &amp; AC",5,0)</f>
        <v>0</v>
      </c>
    </row>
    <row r="202" spans="1:23" x14ac:dyDescent="0.2">
      <c r="A202" s="4">
        <v>5</v>
      </c>
      <c r="B202" s="5">
        <v>115</v>
      </c>
      <c r="C202" s="6" t="s">
        <v>1424</v>
      </c>
      <c r="D202" s="5" t="str">
        <f>IF(B202="","",LOOKUP(B202,Entries!B$2:B$995,Entries!K$2:K$995))</f>
        <v>Louis  Halliday</v>
      </c>
      <c r="E202" s="5" t="str">
        <f>IF(B202="","",LOOKUP(B202,Entries!B$2:B$995,Entries!E$2:E$995))</f>
        <v>M13</v>
      </c>
      <c r="F202" s="5" t="str">
        <f>IF(B202="","",LOOKUP(B202,Entries!B$2:B$995,Entries!F$2:F$995))</f>
        <v>Cleethorpes AC</v>
      </c>
      <c r="G202" s="5" t="str">
        <f>IF(B202="","",LOOKUP(B202,Entries!B$2:B$995,Entries!G$2:G$995))</f>
        <v>M</v>
      </c>
      <c r="H202" s="3">
        <f>IF(F202="Cleethorpes AC",4,0)</f>
        <v>4</v>
      </c>
      <c r="I202" s="3">
        <f>IF(F202="Barnsley AC",4,0)</f>
        <v>0</v>
      </c>
      <c r="J202" s="3">
        <f>IF(F202="Barton &amp; Goole",4,0)</f>
        <v>0</v>
      </c>
      <c r="K202" s="3">
        <f>IF(F202="Wakefield DH &amp; AC",4,0)</f>
        <v>0</v>
      </c>
      <c r="M202" s="4">
        <v>5</v>
      </c>
      <c r="N202" s="5">
        <v>254</v>
      </c>
      <c r="O202" s="6">
        <v>3.58</v>
      </c>
      <c r="P202" s="5" t="str">
        <f>IF(N202="","",LOOKUP(N202,Entries!B$2:B$995,Entries!K$2:K$995))</f>
        <v>Daliso Mwaba</v>
      </c>
      <c r="Q202" s="5" t="str">
        <f>IF(N202="","",LOOKUP(N202,Entries!B$2:B$995,Entries!E$2:E$995))</f>
        <v>M15</v>
      </c>
      <c r="R202" s="5" t="str">
        <f>IF(N202="","",LOOKUP(N202,Entries!B$2:B$995,Entries!F$2:F$995))</f>
        <v>Wakefield DH &amp; AC</v>
      </c>
      <c r="S202" s="5" t="str">
        <f>IF(N202="","",LOOKUP(N202,Entries!B$2:B$995,Entries!G$2:G$995))</f>
        <v>M</v>
      </c>
      <c r="T202" s="3">
        <f>IF(R202="Cleethorpes AC",4,0)</f>
        <v>0</v>
      </c>
      <c r="U202" s="3">
        <f>IF(R202="Barnsley AC",4,0)</f>
        <v>0</v>
      </c>
      <c r="V202" s="3">
        <f>IF(R202="Barton &amp; Goole",4,0)</f>
        <v>0</v>
      </c>
      <c r="W202" s="3">
        <f>IF(R202="Wakefield DH &amp; AC",4,0)</f>
        <v>4</v>
      </c>
    </row>
    <row r="203" spans="1:23" x14ac:dyDescent="0.2">
      <c r="A203" s="4">
        <v>6</v>
      </c>
      <c r="B203" s="5"/>
      <c r="C203" s="6"/>
      <c r="D203" s="5" t="str">
        <f>IF(B203="","",LOOKUP(B203,Entries!B$2:B$995,Entries!K$2:K$995))</f>
        <v/>
      </c>
      <c r="E203" s="5" t="str">
        <f>IF(B203="","",LOOKUP(B203,Entries!B$2:B$995,Entries!E$2:E$995))</f>
        <v/>
      </c>
      <c r="F203" s="5" t="str">
        <f>IF(B203="","",LOOKUP(B203,Entries!B$2:B$995,Entries!F$2:F$995))</f>
        <v/>
      </c>
      <c r="G203" s="5" t="str">
        <f>IF(B203="","",LOOKUP(B203,Entries!B$2:B$995,Entries!G$2:G$995))</f>
        <v/>
      </c>
      <c r="H203" s="3">
        <f>IF(F203="Cleethorpes AC",3,0)</f>
        <v>0</v>
      </c>
      <c r="I203" s="3">
        <f>IF(F203="Barnsley AC",3,0)</f>
        <v>0</v>
      </c>
      <c r="J203" s="3">
        <f>IF(F203="Barton &amp; Goole",3,0)</f>
        <v>0</v>
      </c>
      <c r="K203" s="3">
        <f>IF(F203="Wakefield DH &amp; AC",3,0)</f>
        <v>0</v>
      </c>
      <c r="M203" s="4">
        <v>6</v>
      </c>
      <c r="N203" s="5"/>
      <c r="O203" s="6"/>
      <c r="P203" s="5" t="str">
        <f>IF(N203="","",LOOKUP(N203,Entries!B$2:B$995,Entries!K$2:K$995))</f>
        <v/>
      </c>
      <c r="Q203" s="5" t="str">
        <f>IF(N203="","",LOOKUP(N203,Entries!B$2:B$995,Entries!E$2:E$995))</f>
        <v/>
      </c>
      <c r="R203" s="5" t="str">
        <f>IF(N203="","",LOOKUP(N203,Entries!B$2:B$995,Entries!F$2:F$995))</f>
        <v/>
      </c>
      <c r="S203" s="5" t="str">
        <f>IF(N203="","",LOOKUP(N203,Entries!B$2:B$995,Entries!G$2:G$995))</f>
        <v/>
      </c>
      <c r="T203" s="3">
        <f>IF(R203="Cleethorpes AC",3,0)</f>
        <v>0</v>
      </c>
      <c r="U203" s="3">
        <f>IF(R203="Barnsley AC",3,0)</f>
        <v>0</v>
      </c>
      <c r="V203" s="3">
        <f>IF(R203="Barton &amp; Goole",3,0)</f>
        <v>0</v>
      </c>
      <c r="W203" s="3">
        <f>IF(R203="Wakefield DH &amp; AC",3,0)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IF(B204="","",LOOKUP(B204,Entries!B$2:B$995,Entries!K$2:K$995))</f>
        <v/>
      </c>
      <c r="E204" s="5" t="str">
        <f>IF(B204="","",LOOKUP(B204,Entries!B$2:B$995,Entries!E$2:E$995))</f>
        <v/>
      </c>
      <c r="F204" s="5" t="str">
        <f>IF(B204="","",LOOKUP(B204,Entries!B$2:B$995,Entries!F$2:F$995))</f>
        <v/>
      </c>
      <c r="G204" s="5" t="str">
        <f>IF(B204="","",LOOKUP(B204,Entries!B$2:B$995,Entries!G$2:G$995))</f>
        <v/>
      </c>
      <c r="H204" s="3">
        <f>IF(F204="Cleethorpes AC",2,0)</f>
        <v>0</v>
      </c>
      <c r="I204" s="3">
        <f>IF(F204="Barnsley AC",2,0)</f>
        <v>0</v>
      </c>
      <c r="J204" s="3">
        <f>IF(F204="Barton &amp; Goole",2,0)</f>
        <v>0</v>
      </c>
      <c r="K204" s="3">
        <f>IF(F204="Wakefield DH &amp; AC",2,0)</f>
        <v>0</v>
      </c>
      <c r="M204" s="4">
        <v>7</v>
      </c>
      <c r="N204" s="5"/>
      <c r="O204" s="6"/>
      <c r="P204" s="5" t="str">
        <f>IF(N204="","",LOOKUP(N204,Entries!B$2:B$995,Entries!K$2:K$995))</f>
        <v/>
      </c>
      <c r="Q204" s="5" t="str">
        <f>IF(N204="","",LOOKUP(N204,Entries!B$2:B$995,Entries!E$2:E$995))</f>
        <v/>
      </c>
      <c r="R204" s="5" t="str">
        <f>IF(N204="","",LOOKUP(N204,Entries!B$2:B$995,Entries!F$2:F$995))</f>
        <v/>
      </c>
      <c r="S204" s="5" t="str">
        <f>IF(N204="","",LOOKUP(N204,Entries!B$2:B$995,Entries!G$2:G$995))</f>
        <v/>
      </c>
      <c r="T204" s="3">
        <f>IF(R204="Cleethorpes AC",2,0)</f>
        <v>0</v>
      </c>
      <c r="U204" s="3">
        <f>IF(R204="Barnsley AC",2,0)</f>
        <v>0</v>
      </c>
      <c r="V204" s="3">
        <f>IF(R204="Barton &amp; Goole",2,0)</f>
        <v>0</v>
      </c>
      <c r="W204" s="3">
        <f>IF(R204="Wakefield DH &amp; AC",2,0)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IF(B205="","",LOOKUP(B205,Entries!B$2:B$995,Entries!K$2:K$995))</f>
        <v/>
      </c>
      <c r="E205" s="5" t="str">
        <f>IF(B205="","",LOOKUP(B205,Entries!B$2:B$995,Entries!E$2:E$995))</f>
        <v/>
      </c>
      <c r="F205" s="5" t="str">
        <f>IF(B205="","",LOOKUP(B205,Entries!B$2:B$995,Entries!F$2:F$995))</f>
        <v/>
      </c>
      <c r="G205" s="5" t="str">
        <f>IF(B205="","",LOOKUP(B205,Entries!B$2:B$995,Entries!G$2:G$995))</f>
        <v/>
      </c>
      <c r="H205" s="3">
        <f>IF(F205="Cleethorpes AC",1,0)</f>
        <v>0</v>
      </c>
      <c r="I205" s="3">
        <f>IF(F205="Barnsley AC",1,0)</f>
        <v>0</v>
      </c>
      <c r="J205" s="3">
        <f>IF(F205="Barton &amp; Goole",1,0)</f>
        <v>0</v>
      </c>
      <c r="K205" s="3">
        <f>IF(F205="Wakefield DH &amp; AC",1,0)</f>
        <v>0</v>
      </c>
      <c r="M205" s="4">
        <v>8</v>
      </c>
      <c r="N205" s="5"/>
      <c r="O205" s="6"/>
      <c r="P205" s="5" t="str">
        <f>IF(N205="","",LOOKUP(N205,Entries!B$2:B$995,Entries!K$2:K$995))</f>
        <v/>
      </c>
      <c r="Q205" s="5" t="str">
        <f>IF(N205="","",LOOKUP(N205,Entries!B$2:B$995,Entries!E$2:E$995))</f>
        <v/>
      </c>
      <c r="R205" s="5" t="str">
        <f>IF(N205="","",LOOKUP(N205,Entries!B$2:B$995,Entries!F$2:F$995))</f>
        <v/>
      </c>
      <c r="S205" s="5" t="str">
        <f>IF(N205="","",LOOKUP(N205,Entries!B$2:B$995,Entries!G$2:G$995))</f>
        <v/>
      </c>
      <c r="T205" s="3">
        <f>IF(R205="Cleethorpes AC",1,0)</f>
        <v>0</v>
      </c>
      <c r="U205" s="3">
        <f>IF(R205="Barnsley AC",1,0)</f>
        <v>0</v>
      </c>
      <c r="V205" s="3">
        <f>IF(R205="Barton &amp; Goole",1,0)</f>
        <v>0</v>
      </c>
      <c r="W205" s="3">
        <f>IF(R205="Wakefield DH &amp; AC",1,0)</f>
        <v>0</v>
      </c>
    </row>
    <row r="206" spans="1:23" x14ac:dyDescent="0.2">
      <c r="A206" s="4"/>
      <c r="B206" s="5"/>
      <c r="C206" s="6"/>
      <c r="D206" s="8" t="s">
        <v>17</v>
      </c>
      <c r="E206" s="9">
        <f>SUM(H198:H205)</f>
        <v>11</v>
      </c>
      <c r="F206" s="9" t="s">
        <v>851</v>
      </c>
      <c r="G206" s="9"/>
      <c r="M206" s="4"/>
      <c r="N206" s="5"/>
      <c r="O206" s="6"/>
      <c r="P206" s="8" t="s">
        <v>17</v>
      </c>
      <c r="Q206" s="9">
        <f>SUM(T198:T205)</f>
        <v>8</v>
      </c>
      <c r="R206" s="9" t="s">
        <v>851</v>
      </c>
      <c r="S206" s="9"/>
    </row>
    <row r="207" spans="1:23" x14ac:dyDescent="0.2">
      <c r="A207" s="4"/>
      <c r="B207" s="5"/>
      <c r="C207" s="6"/>
      <c r="D207" s="9"/>
      <c r="E207" s="9">
        <f>SUM(I198:I205)</f>
        <v>0</v>
      </c>
      <c r="F207" s="9" t="s">
        <v>107</v>
      </c>
      <c r="G207" s="9"/>
      <c r="M207" s="4"/>
      <c r="N207" s="5"/>
      <c r="O207" s="6"/>
      <c r="P207" s="9"/>
      <c r="Q207" s="9">
        <f>SUM(U198:U205)</f>
        <v>0</v>
      </c>
      <c r="R207" s="9" t="s">
        <v>107</v>
      </c>
      <c r="S207" s="9"/>
    </row>
    <row r="208" spans="1:23" x14ac:dyDescent="0.2">
      <c r="A208" s="4"/>
      <c r="B208" s="5"/>
      <c r="C208" s="6"/>
      <c r="D208" s="31"/>
      <c r="E208" s="9">
        <f>SUM(J198:J205)</f>
        <v>14</v>
      </c>
      <c r="F208" s="31" t="s">
        <v>30</v>
      </c>
      <c r="G208" s="32"/>
      <c r="M208" s="28"/>
      <c r="N208" s="29"/>
      <c r="O208" s="30"/>
      <c r="P208" s="31"/>
      <c r="Q208" s="9">
        <f>SUM(V198:V205)</f>
        <v>11</v>
      </c>
      <c r="R208" s="31" t="s">
        <v>30</v>
      </c>
      <c r="S208" s="32"/>
    </row>
    <row r="209" spans="1:23" ht="13.5" thickBot="1" x14ac:dyDescent="0.25">
      <c r="A209" s="4"/>
      <c r="B209" s="5"/>
      <c r="C209" s="6"/>
      <c r="D209" s="31"/>
      <c r="E209" s="9">
        <f>SUM(K198:K205)</f>
        <v>5</v>
      </c>
      <c r="F209" s="31" t="s">
        <v>1335</v>
      </c>
      <c r="G209" s="32"/>
      <c r="M209" s="28"/>
      <c r="N209" s="29"/>
      <c r="O209" s="30"/>
      <c r="P209" s="31"/>
      <c r="Q209" s="9">
        <f>SUM(W198:W205)</f>
        <v>11</v>
      </c>
      <c r="R209" s="31" t="s">
        <v>1335</v>
      </c>
      <c r="S209" s="32"/>
    </row>
    <row r="210" spans="1:23" x14ac:dyDescent="0.2">
      <c r="A210" s="235" t="s">
        <v>89</v>
      </c>
      <c r="B210" s="236"/>
      <c r="C210" s="236"/>
      <c r="D210" s="236"/>
      <c r="E210" s="236"/>
      <c r="F210" s="236"/>
      <c r="G210" s="237"/>
      <c r="H210" s="2"/>
      <c r="I210" s="2"/>
      <c r="J210" s="2"/>
      <c r="M210" s="241" t="s">
        <v>44</v>
      </c>
      <c r="N210" s="242"/>
      <c r="O210" s="242"/>
      <c r="P210" s="242"/>
      <c r="Q210" s="242"/>
      <c r="R210" s="242"/>
      <c r="S210" s="243"/>
    </row>
    <row r="211" spans="1:23" x14ac:dyDescent="0.2">
      <c r="A211" s="4">
        <v>1</v>
      </c>
      <c r="B211" s="5">
        <v>124</v>
      </c>
      <c r="C211" s="6" t="s">
        <v>1429</v>
      </c>
      <c r="D211" s="5" t="str">
        <f>IF(B211="","",LOOKUP(B211,Entries!B$2:B$995,Entries!K$2:K$995))</f>
        <v>Natalia Wilson</v>
      </c>
      <c r="E211" s="5" t="str">
        <f>IF(B211="","",LOOKUP(B211,Entries!B$2:B$995,Entries!E$2:E$995))</f>
        <v>F15</v>
      </c>
      <c r="F211" s="5" t="str">
        <f>IF(B211="","",LOOKUP(B211,Entries!B$2:B$995,Entries!F$2:F$995))</f>
        <v>Cleethorpes AC</v>
      </c>
      <c r="G211" s="5" t="str">
        <f>IF(B211="","",LOOKUP(B211,Entries!B$2:B$995,Entries!G$2:G$995))</f>
        <v>F</v>
      </c>
      <c r="H211" s="3">
        <f>IF(F211="Cleethorpes AC",8,0)</f>
        <v>8</v>
      </c>
      <c r="I211" s="3">
        <f>IF(F211="Barnsley AC",8,0)</f>
        <v>0</v>
      </c>
      <c r="J211" s="3">
        <f>IF(F211="Barton &amp; Goole",8,0)</f>
        <v>0</v>
      </c>
      <c r="K211" s="3">
        <f>IF(F211="Wakefield DH &amp; AC",8,0)</f>
        <v>0</v>
      </c>
      <c r="M211" s="4">
        <v>1</v>
      </c>
      <c r="N211" s="5">
        <v>60</v>
      </c>
      <c r="O211" s="6">
        <v>5.17</v>
      </c>
      <c r="P211" s="5" t="str">
        <f>IF(N211="","",LOOKUP(N211,Entries!B$2:B$995,Entries!K$2:K$995))</f>
        <v>Wiiliam Crowe</v>
      </c>
      <c r="Q211" s="5" t="str">
        <f>IF(N211="","",LOOKUP(N211,Entries!B$2:B$995,Entries!E$2:E$995))</f>
        <v>M17</v>
      </c>
      <c r="R211" s="5" t="str">
        <f>IF(N211="","",LOOKUP(N211,Entries!B$2:B$995,Entries!F$2:F$995))</f>
        <v>Barton &amp; Goole</v>
      </c>
      <c r="S211" s="5" t="str">
        <f>IF(N211="","",LOOKUP(N211,Entries!B$2:B$995,Entries!G$2:G$995))</f>
        <v>M</v>
      </c>
      <c r="T211" s="3">
        <f>IF(R211="Cleethorpes AC",8,0)</f>
        <v>0</v>
      </c>
      <c r="U211" s="3">
        <f>IF(R211="Barnsley AC",8,0)</f>
        <v>0</v>
      </c>
      <c r="V211" s="3">
        <f>IF(R211="Barton &amp; Goole",8,0)</f>
        <v>8</v>
      </c>
      <c r="W211" s="3">
        <f>IF(R211="Wakefield DH &amp; AC",8,0)</f>
        <v>0</v>
      </c>
    </row>
    <row r="212" spans="1:23" x14ac:dyDescent="0.2">
      <c r="A212" s="4">
        <v>2</v>
      </c>
      <c r="B212" s="5">
        <v>39</v>
      </c>
      <c r="C212" s="6" t="s">
        <v>1430</v>
      </c>
      <c r="D212" s="5" t="str">
        <f>IF(B212="","",LOOKUP(B212,Entries!B$2:B$995,Entries!K$2:K$995))</f>
        <v>Kitty Pickering</v>
      </c>
      <c r="E212" s="5" t="str">
        <f>IF(B212="","",LOOKUP(B212,Entries!B$2:B$995,Entries!E$2:E$995))</f>
        <v>F15</v>
      </c>
      <c r="F212" s="5" t="str">
        <f>IF(B212="","",LOOKUP(B212,Entries!B$2:B$995,Entries!F$2:F$995))</f>
        <v>Barton &amp; Goole</v>
      </c>
      <c r="G212" s="5" t="str">
        <f>IF(B212="","",LOOKUP(B212,Entries!B$2:B$995,Entries!G$2:G$995))</f>
        <v>F</v>
      </c>
      <c r="H212" s="3">
        <f>IF(F212="Cleethorpes AC",7,0)</f>
        <v>0</v>
      </c>
      <c r="I212" s="3">
        <f>IF(F212="Barnsley AC",7,0)</f>
        <v>0</v>
      </c>
      <c r="J212" s="3">
        <f>IF(F212="Barton &amp; Goole",7,0)</f>
        <v>7</v>
      </c>
      <c r="K212" s="3">
        <f>IF(F212="Wakefield DH &amp; AC",7,0)</f>
        <v>0</v>
      </c>
      <c r="M212" s="4">
        <v>2</v>
      </c>
      <c r="N212" s="5">
        <v>311</v>
      </c>
      <c r="O212" s="6">
        <v>5.17</v>
      </c>
      <c r="P212" s="5" t="str">
        <f>IF(N212="","",LOOKUP(N212,Entries!B$2:B$995,Entries!K$2:K$995))</f>
        <v>Daniel Akintolu</v>
      </c>
      <c r="Q212" s="5" t="str">
        <f>IF(N212="","",LOOKUP(N212,Entries!B$2:B$995,Entries!E$2:E$995))</f>
        <v>M17</v>
      </c>
      <c r="R212" s="5" t="str">
        <f>IF(N212="","",LOOKUP(N212,Entries!B$2:B$995,Entries!F$2:F$995))</f>
        <v>Wakefield DH &amp; AC</v>
      </c>
      <c r="S212" s="5" t="str">
        <f>IF(N212="","",LOOKUP(N212,Entries!B$2:B$995,Entries!G$2:G$995))</f>
        <v>M</v>
      </c>
      <c r="T212" s="3">
        <f>IF(R212="Cleethorpes AC",7,0)</f>
        <v>0</v>
      </c>
      <c r="U212" s="3">
        <f>IF(R212="Barnsley AC",7,0)</f>
        <v>0</v>
      </c>
      <c r="V212" s="3">
        <f>IF(R212="Barton &amp; Goole",7,0)</f>
        <v>0</v>
      </c>
      <c r="W212" s="3">
        <f>IF(R212="Wakefield DH &amp; AC",7,0)</f>
        <v>7</v>
      </c>
    </row>
    <row r="213" spans="1:23" x14ac:dyDescent="0.2">
      <c r="A213" s="4">
        <v>3</v>
      </c>
      <c r="B213" s="5">
        <v>40</v>
      </c>
      <c r="C213" s="6" t="s">
        <v>1431</v>
      </c>
      <c r="D213" s="5" t="str">
        <f>IF(B213="","",LOOKUP(B213,Entries!B$2:B$995,Entries!K$2:K$995))</f>
        <v>Sophie Westerman</v>
      </c>
      <c r="E213" s="5" t="str">
        <f>IF(B213="","",LOOKUP(B213,Entries!B$2:B$995,Entries!E$2:E$995))</f>
        <v>F15</v>
      </c>
      <c r="F213" s="5" t="str">
        <f>IF(B213="","",LOOKUP(B213,Entries!B$2:B$995,Entries!F$2:F$995))</f>
        <v>Barton &amp; Goole</v>
      </c>
      <c r="G213" s="5" t="str">
        <f>IF(B213="","",LOOKUP(B213,Entries!B$2:B$995,Entries!G$2:G$995))</f>
        <v>F</v>
      </c>
      <c r="H213" s="3">
        <f>IF(F213="Cleethorpes AC",6,0)</f>
        <v>0</v>
      </c>
      <c r="I213" s="3">
        <f>IF(F213="Barnsley AC",6,0)</f>
        <v>0</v>
      </c>
      <c r="J213" s="3">
        <f>IF(F213="Barton &amp; Goole",6,0)</f>
        <v>6</v>
      </c>
      <c r="K213" s="3">
        <f>IF(F213="Wakefield DH &amp; AC",6,0)</f>
        <v>0</v>
      </c>
      <c r="M213" s="4">
        <v>3</v>
      </c>
      <c r="N213" s="5">
        <v>310</v>
      </c>
      <c r="O213" s="6">
        <v>4.53</v>
      </c>
      <c r="P213" s="5" t="str">
        <f>IF(N213="","",LOOKUP(N213,Entries!B$2:B$995,Entries!K$2:K$995))</f>
        <v>James Stead</v>
      </c>
      <c r="Q213" s="5" t="str">
        <f>IF(N213="","",LOOKUP(N213,Entries!B$2:B$995,Entries!E$2:E$995))</f>
        <v>M17</v>
      </c>
      <c r="R213" s="5" t="str">
        <f>IF(N213="","",LOOKUP(N213,Entries!B$2:B$995,Entries!F$2:F$995))</f>
        <v>Wakefield DH &amp; AC</v>
      </c>
      <c r="S213" s="5" t="str">
        <f>IF(N213="","",LOOKUP(N213,Entries!B$2:B$995,Entries!G$2:G$995))</f>
        <v>M</v>
      </c>
      <c r="T213" s="3">
        <f>IF(R213="Cleethorpes AC",6,0)</f>
        <v>0</v>
      </c>
      <c r="U213" s="3">
        <f>IF(R213="Barnsley AC",6,0)</f>
        <v>0</v>
      </c>
      <c r="V213" s="3">
        <f>IF(R213="Barton &amp; Goole",6,0)</f>
        <v>0</v>
      </c>
      <c r="W213" s="3">
        <f>IF(R213="Wakefield DH &amp; AC",6,0)</f>
        <v>6</v>
      </c>
    </row>
    <row r="214" spans="1:23" x14ac:dyDescent="0.2">
      <c r="A214" s="4">
        <v>4</v>
      </c>
      <c r="B214" s="5"/>
      <c r="C214" s="6"/>
      <c r="D214" s="5" t="str">
        <f>IF(B214="","",LOOKUP(B214,Entries!B$2:B$995,Entries!K$2:K$995))</f>
        <v/>
      </c>
      <c r="E214" s="5" t="str">
        <f>IF(B214="","",LOOKUP(B214,Entries!B$2:B$995,Entries!E$2:E$995))</f>
        <v/>
      </c>
      <c r="F214" s="5" t="str">
        <f>IF(B214="","",LOOKUP(B214,Entries!B$2:B$995,Entries!F$2:F$995))</f>
        <v/>
      </c>
      <c r="G214" s="5" t="str">
        <f>IF(B214="","",LOOKUP(B214,Entries!B$2:B$995,Entries!G$2:G$995))</f>
        <v/>
      </c>
      <c r="H214" s="3">
        <f>IF(F214="Cleethorpes AC",5,0)</f>
        <v>0</v>
      </c>
      <c r="I214" s="3">
        <f>IF(F214="Barnsley AC",5,0)</f>
        <v>0</v>
      </c>
      <c r="J214" s="3">
        <f>IF(F214="Barton &amp; Goole",5,0)</f>
        <v>0</v>
      </c>
      <c r="K214" s="3">
        <f>IF(F214="Wakefield DH &amp; AC",5,0)</f>
        <v>0</v>
      </c>
      <c r="M214" s="4">
        <v>4</v>
      </c>
      <c r="N214" s="5">
        <v>144</v>
      </c>
      <c r="O214" s="6">
        <v>2.76</v>
      </c>
      <c r="P214" s="5" t="str">
        <f>IF(N214="","",LOOKUP(N214,Entries!B$2:B$995,Entries!K$2:K$995))</f>
        <v>Ollie  Parker</v>
      </c>
      <c r="Q214" s="5" t="str">
        <f>IF(N214="","",LOOKUP(N214,Entries!B$2:B$995,Entries!E$2:E$995))</f>
        <v>M17</v>
      </c>
      <c r="R214" s="5" t="str">
        <f>IF(N214="","",LOOKUP(N214,Entries!B$2:B$995,Entries!F$2:F$995))</f>
        <v>Cleethorpes AC</v>
      </c>
      <c r="S214" s="5" t="str">
        <f>IF(N214="","",LOOKUP(N214,Entries!B$2:B$995,Entries!G$2:G$995))</f>
        <v>M</v>
      </c>
      <c r="T214" s="3">
        <f>IF(R214="Cleethorpes AC",5,0)</f>
        <v>5</v>
      </c>
      <c r="U214" s="3">
        <f>IF(R214="Barnsley AC",5,0)</f>
        <v>0</v>
      </c>
      <c r="V214" s="3">
        <f>IF(R214="Barton &amp; Goole",5,0)</f>
        <v>0</v>
      </c>
      <c r="W214" s="3">
        <f>IF(R214="Wakefield DH &amp; AC",5,0)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IF(B215="","",LOOKUP(B215,Entries!B$2:B$995,Entries!K$2:K$995))</f>
        <v/>
      </c>
      <c r="E215" s="5" t="str">
        <f>IF(B215="","",LOOKUP(B215,Entries!B$2:B$995,Entries!E$2:E$995))</f>
        <v/>
      </c>
      <c r="F215" s="5" t="str">
        <f>IF(B215="","",LOOKUP(B215,Entries!B$2:B$995,Entries!F$2:F$995))</f>
        <v/>
      </c>
      <c r="G215" s="5" t="str">
        <f>IF(B215="","",LOOKUP(B215,Entries!B$2:B$995,Entries!G$2:G$995))</f>
        <v/>
      </c>
      <c r="H215" s="3">
        <f>IF(F215="Cleethorpes AC",4,0)</f>
        <v>0</v>
      </c>
      <c r="I215" s="3">
        <f>IF(F215="Barnsley AC",4,0)</f>
        <v>0</v>
      </c>
      <c r="J215" s="3">
        <f>IF(F215="Barton &amp; Goole",4,0)</f>
        <v>0</v>
      </c>
      <c r="K215" s="3">
        <f>IF(F215="Wakefield DH &amp; AC",4,0)</f>
        <v>0</v>
      </c>
      <c r="M215" s="4">
        <v>5</v>
      </c>
      <c r="N215" s="5"/>
      <c r="O215" s="6"/>
      <c r="P215" s="5" t="str">
        <f>IF(N215="","",LOOKUP(N215,Entries!B$2:B$995,Entries!K$2:K$995))</f>
        <v/>
      </c>
      <c r="Q215" s="5" t="str">
        <f>IF(N215="","",LOOKUP(N215,Entries!B$2:B$995,Entries!E$2:E$995))</f>
        <v/>
      </c>
      <c r="R215" s="5" t="str">
        <f>IF(N215="","",LOOKUP(N215,Entries!B$2:B$995,Entries!F$2:F$995))</f>
        <v/>
      </c>
      <c r="S215" s="5" t="str">
        <f>IF(N215="","",LOOKUP(N215,Entries!B$2:B$995,Entries!G$2:G$995))</f>
        <v/>
      </c>
      <c r="T215" s="3">
        <f>IF(R215="Cleethorpes AC",4,0)</f>
        <v>0</v>
      </c>
      <c r="U215" s="3">
        <f>IF(R215="Barnsley AC",4,0)</f>
        <v>0</v>
      </c>
      <c r="V215" s="3">
        <f>IF(R215="Barton &amp; Goole",4,0)</f>
        <v>0</v>
      </c>
      <c r="W215" s="3">
        <f>IF(R215="Wakefield DH &amp; AC",4,0)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IF(B216="","",LOOKUP(B216,Entries!B$2:B$995,Entries!K$2:K$995))</f>
        <v/>
      </c>
      <c r="E216" s="5" t="str">
        <f>IF(B216="","",LOOKUP(B216,Entries!B$2:B$995,Entries!E$2:E$995))</f>
        <v/>
      </c>
      <c r="F216" s="5" t="str">
        <f>IF(B216="","",LOOKUP(B216,Entries!B$2:B$995,Entries!F$2:F$995))</f>
        <v/>
      </c>
      <c r="G216" s="5" t="str">
        <f>IF(B216="","",LOOKUP(B216,Entries!B$2:B$995,Entries!G$2:G$995))</f>
        <v/>
      </c>
      <c r="H216" s="3">
        <f>IF(F216="Cleethorpes AC",3,0)</f>
        <v>0</v>
      </c>
      <c r="I216" s="3">
        <f>IF(F216="Barnsley AC",3,0)</f>
        <v>0</v>
      </c>
      <c r="J216" s="3">
        <f>IF(F216="Barton &amp; Goole",3,0)</f>
        <v>0</v>
      </c>
      <c r="K216" s="3">
        <f>IF(F216="Wakefield DH &amp; AC",3,0)</f>
        <v>0</v>
      </c>
      <c r="M216" s="4">
        <v>6</v>
      </c>
      <c r="N216" s="5"/>
      <c r="O216" s="6"/>
      <c r="P216" s="5" t="str">
        <f>IF(N216="","",LOOKUP(N216,Entries!B$2:B$995,Entries!K$2:K$995))</f>
        <v/>
      </c>
      <c r="Q216" s="5" t="str">
        <f>IF(N216="","",LOOKUP(N216,Entries!B$2:B$995,Entries!E$2:E$995))</f>
        <v/>
      </c>
      <c r="R216" s="5" t="str">
        <f>IF(N216="","",LOOKUP(N216,Entries!B$2:B$995,Entries!F$2:F$995))</f>
        <v/>
      </c>
      <c r="S216" s="5" t="str">
        <f>IF(N216="","",LOOKUP(N216,Entries!B$2:B$995,Entries!G$2:G$995))</f>
        <v/>
      </c>
      <c r="T216" s="3">
        <f>IF(R216="Cleethorpes AC",3,0)</f>
        <v>0</v>
      </c>
      <c r="U216" s="3">
        <f>IF(R216="Barnsley AC",3,0)</f>
        <v>0</v>
      </c>
      <c r="V216" s="3">
        <f>IF(R216="Barton &amp; Goole",3,0)</f>
        <v>0</v>
      </c>
      <c r="W216" s="3">
        <f>IF(R216="Wakefield DH &amp; AC",3,0)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IF(B217="","",LOOKUP(B217,Entries!B$2:B$995,Entries!K$2:K$995))</f>
        <v/>
      </c>
      <c r="E217" s="5" t="str">
        <f>IF(B217="","",LOOKUP(B217,Entries!B$2:B$995,Entries!E$2:E$995))</f>
        <v/>
      </c>
      <c r="F217" s="5" t="str">
        <f>IF(B217="","",LOOKUP(B217,Entries!B$2:B$995,Entries!F$2:F$995))</f>
        <v/>
      </c>
      <c r="G217" s="5" t="str">
        <f>IF(B217="","",LOOKUP(B217,Entries!B$2:B$995,Entries!G$2:G$995))</f>
        <v/>
      </c>
      <c r="H217" s="3">
        <f>IF(F217="Cleethorpes AC",2,0)</f>
        <v>0</v>
      </c>
      <c r="I217" s="3">
        <f>IF(F217="Barnsley AC",2,0)</f>
        <v>0</v>
      </c>
      <c r="J217" s="3">
        <f>IF(F217="Barton &amp; Goole",2,0)</f>
        <v>0</v>
      </c>
      <c r="K217" s="3">
        <f>IF(F217="Wakefield DH &amp; AC",2,0)</f>
        <v>0</v>
      </c>
      <c r="M217" s="4">
        <v>7</v>
      </c>
      <c r="N217" s="5"/>
      <c r="O217" s="6"/>
      <c r="P217" s="5" t="str">
        <f>IF(N217="","",LOOKUP(N217,Entries!B$2:B$995,Entries!K$2:K$995))</f>
        <v/>
      </c>
      <c r="Q217" s="5" t="str">
        <f>IF(N217="","",LOOKUP(N217,Entries!B$2:B$995,Entries!E$2:E$995))</f>
        <v/>
      </c>
      <c r="R217" s="5" t="str">
        <f>IF(N217="","",LOOKUP(N217,Entries!B$2:B$995,Entries!F$2:F$995))</f>
        <v/>
      </c>
      <c r="S217" s="5" t="str">
        <f>IF(N217="","",LOOKUP(N217,Entries!B$2:B$995,Entries!G$2:G$995))</f>
        <v/>
      </c>
      <c r="T217" s="3">
        <f>IF(R217="Cleethorpes AC",2,0)</f>
        <v>0</v>
      </c>
      <c r="U217" s="3">
        <f>IF(R217="Barnsley AC",2,0)</f>
        <v>0</v>
      </c>
      <c r="V217" s="3">
        <f>IF(R217="Barton &amp; Goole",2,0)</f>
        <v>0</v>
      </c>
      <c r="W217" s="3">
        <f>IF(R217="Wakefield DH &amp; AC",2,0)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IF(B218="","",LOOKUP(B218,Entries!B$2:B$995,Entries!K$2:K$995))</f>
        <v/>
      </c>
      <c r="E218" s="5" t="str">
        <f>IF(B218="","",LOOKUP(B218,Entries!B$2:B$995,Entries!E$2:E$995))</f>
        <v/>
      </c>
      <c r="F218" s="5" t="str">
        <f>IF(B218="","",LOOKUP(B218,Entries!B$2:B$995,Entries!F$2:F$995))</f>
        <v/>
      </c>
      <c r="G218" s="5" t="str">
        <f>IF(B218="","",LOOKUP(B218,Entries!B$2:B$995,Entries!G$2:G$995))</f>
        <v/>
      </c>
      <c r="H218" s="3">
        <f>IF(F218="Cleethorpes AC",1,0)</f>
        <v>0</v>
      </c>
      <c r="I218" s="3">
        <f>IF(F218="Barnsley AC",1,0)</f>
        <v>0</v>
      </c>
      <c r="J218" s="3">
        <f>IF(F218="Barton &amp; Goole",1,0)</f>
        <v>0</v>
      </c>
      <c r="K218" s="3">
        <f>IF(F218="Wakefield DH &amp; AC",1,0)</f>
        <v>0</v>
      </c>
      <c r="M218" s="4">
        <v>8</v>
      </c>
      <c r="N218" s="5"/>
      <c r="O218" s="6"/>
      <c r="P218" s="5" t="str">
        <f>IF(N218="","",LOOKUP(N218,Entries!B$2:B$995,Entries!K$2:K$995))</f>
        <v/>
      </c>
      <c r="Q218" s="5" t="str">
        <f>IF(N218="","",LOOKUP(N218,Entries!B$2:B$995,Entries!E$2:E$995))</f>
        <v/>
      </c>
      <c r="R218" s="5" t="str">
        <f>IF(N218="","",LOOKUP(N218,Entries!B$2:B$995,Entries!F$2:F$995))</f>
        <v/>
      </c>
      <c r="S218" s="5" t="str">
        <f>IF(N218="","",LOOKUP(N218,Entries!B$2:B$995,Entries!G$2:G$995))</f>
        <v/>
      </c>
      <c r="T218" s="3">
        <f>IF(R218="Cleethorpes AC",1,0)</f>
        <v>0</v>
      </c>
      <c r="U218" s="3">
        <f>IF(R218="Barnsley AC",1,0)</f>
        <v>0</v>
      </c>
      <c r="V218" s="3">
        <f>IF(R218="Barton &amp; Goole",1,0)</f>
        <v>0</v>
      </c>
      <c r="W218" s="3">
        <f>IF(R218="Wakefield DH &amp; AC",1,0)</f>
        <v>0</v>
      </c>
    </row>
    <row r="219" spans="1:23" x14ac:dyDescent="0.2">
      <c r="A219" s="4"/>
      <c r="B219" s="5"/>
      <c r="C219" s="6"/>
      <c r="D219" s="8" t="s">
        <v>17</v>
      </c>
      <c r="E219" s="9">
        <f>SUM(H211:H218)</f>
        <v>8</v>
      </c>
      <c r="F219" s="9" t="s">
        <v>851</v>
      </c>
      <c r="G219" s="9"/>
      <c r="M219" s="4"/>
      <c r="N219" s="5"/>
      <c r="O219" s="6"/>
      <c r="P219" s="8" t="s">
        <v>17</v>
      </c>
      <c r="Q219" s="9">
        <f>SUM(T211:T218)</f>
        <v>5</v>
      </c>
      <c r="R219" s="9" t="s">
        <v>851</v>
      </c>
      <c r="S219" s="9"/>
    </row>
    <row r="220" spans="1:23" x14ac:dyDescent="0.2">
      <c r="A220" s="4"/>
      <c r="B220" s="5"/>
      <c r="C220" s="6"/>
      <c r="D220" s="9"/>
      <c r="E220" s="9">
        <f>SUM(I211:I218)</f>
        <v>0</v>
      </c>
      <c r="F220" s="9" t="s">
        <v>107</v>
      </c>
      <c r="G220" s="9"/>
      <c r="M220" s="4"/>
      <c r="N220" s="5"/>
      <c r="O220" s="6"/>
      <c r="P220" s="9"/>
      <c r="Q220" s="9">
        <f>SUM(U211:U218)</f>
        <v>0</v>
      </c>
      <c r="R220" s="9" t="s">
        <v>107</v>
      </c>
      <c r="S220" s="9"/>
    </row>
    <row r="221" spans="1:23" x14ac:dyDescent="0.2">
      <c r="A221" s="4"/>
      <c r="B221" s="5"/>
      <c r="C221" s="6"/>
      <c r="D221" s="31"/>
      <c r="E221" s="9">
        <f>SUM(J211:J218)</f>
        <v>13</v>
      </c>
      <c r="F221" s="31" t="s">
        <v>30</v>
      </c>
      <c r="G221" s="32"/>
      <c r="M221" s="28"/>
      <c r="N221" s="29"/>
      <c r="O221" s="30"/>
      <c r="P221" s="31"/>
      <c r="Q221" s="9">
        <f>SUM(V211:V218)</f>
        <v>8</v>
      </c>
      <c r="R221" s="31" t="s">
        <v>30</v>
      </c>
      <c r="S221" s="32"/>
    </row>
    <row r="222" spans="1:23" ht="13.5" thickBot="1" x14ac:dyDescent="0.25">
      <c r="A222" s="4"/>
      <c r="B222" s="5"/>
      <c r="C222" s="6"/>
      <c r="D222" s="31"/>
      <c r="E222" s="9">
        <f>SUM(K211:K218)</f>
        <v>0</v>
      </c>
      <c r="F222" s="31" t="s">
        <v>1335</v>
      </c>
      <c r="G222" s="32"/>
      <c r="M222" s="28"/>
      <c r="N222" s="29"/>
      <c r="O222" s="30"/>
      <c r="P222" s="31"/>
      <c r="Q222" s="9">
        <f>SUM(W211:W218)</f>
        <v>13</v>
      </c>
      <c r="R222" s="31" t="s">
        <v>1335</v>
      </c>
      <c r="S222" s="32"/>
    </row>
    <row r="223" spans="1:23" x14ac:dyDescent="0.2">
      <c r="A223" s="235" t="s">
        <v>90</v>
      </c>
      <c r="B223" s="236"/>
      <c r="C223" s="236"/>
      <c r="D223" s="236"/>
      <c r="E223" s="236"/>
      <c r="F223" s="236"/>
      <c r="G223" s="237"/>
      <c r="H223" s="2"/>
      <c r="I223" s="2"/>
      <c r="J223" s="2"/>
      <c r="M223" s="241" t="s">
        <v>45</v>
      </c>
      <c r="N223" s="242"/>
      <c r="O223" s="242"/>
      <c r="P223" s="242"/>
      <c r="Q223" s="242"/>
      <c r="R223" s="242"/>
      <c r="S223" s="243"/>
    </row>
    <row r="224" spans="1:23" x14ac:dyDescent="0.2">
      <c r="A224" s="4">
        <v>1</v>
      </c>
      <c r="B224" s="5">
        <v>255</v>
      </c>
      <c r="C224" s="6" t="s">
        <v>1436</v>
      </c>
      <c r="D224" s="5" t="str">
        <f>IF(B224="","",LOOKUP(B224,Entries!B$2:B$995,Entries!K$2:K$995))</f>
        <v>Samuel Bona</v>
      </c>
      <c r="E224" s="5" t="str">
        <f>IF(B224="","",LOOKUP(B224,Entries!B$2:B$995,Entries!E$2:E$995))</f>
        <v>M15</v>
      </c>
      <c r="F224" s="5" t="str">
        <f>IF(B224="","",LOOKUP(B224,Entries!B$2:B$995,Entries!F$2:F$995))</f>
        <v>Wakefield DH &amp; AC</v>
      </c>
      <c r="G224" s="5" t="str">
        <f>IF(B224="","",LOOKUP(B224,Entries!B$2:B$995,Entries!G$2:G$995))</f>
        <v>M</v>
      </c>
      <c r="H224" s="3">
        <f>IF(F224="Cleethorpes AC",8,0)</f>
        <v>0</v>
      </c>
      <c r="I224" s="3">
        <f>IF(F224="Barnsley AC",8,0)</f>
        <v>0</v>
      </c>
      <c r="J224" s="3">
        <f>IF(F224="Barton &amp; Goole",8,0)</f>
        <v>0</v>
      </c>
      <c r="K224" s="3">
        <f>IF(F224="Wakefield DH &amp; AC",8,0)</f>
        <v>8</v>
      </c>
      <c r="M224" s="4">
        <v>1</v>
      </c>
      <c r="N224" s="5">
        <v>232</v>
      </c>
      <c r="O224" s="6">
        <v>1.45</v>
      </c>
      <c r="P224" s="5" t="str">
        <f>IF(N224="","",LOOKUP(N224,Entries!B$2:B$995,Entries!K$2:K$995))</f>
        <v>Amy Louise Gleghorn</v>
      </c>
      <c r="Q224" s="5" t="str">
        <f>IF(N224="","",LOOKUP(N224,Entries!B$2:B$995,Entries!E$2:E$995))</f>
        <v>F15</v>
      </c>
      <c r="R224" s="5" t="str">
        <f>IF(N224="","",LOOKUP(N224,Entries!B$2:B$995,Entries!F$2:F$995))</f>
        <v>Wakefield DH &amp; AC</v>
      </c>
      <c r="S224" s="5" t="str">
        <f>IF(N224="","",LOOKUP(N224,Entries!B$2:B$995,Entries!G$2:G$995))</f>
        <v>F</v>
      </c>
      <c r="T224" s="3">
        <f>IF(R224="Cleethorpes AC",8,0)</f>
        <v>0</v>
      </c>
      <c r="U224" s="3">
        <f>IF(R224="Barnsley AC",8,0)</f>
        <v>0</v>
      </c>
      <c r="V224" s="3">
        <f>IF(R224="Barton &amp; Goole",8,0)</f>
        <v>0</v>
      </c>
      <c r="W224" s="3">
        <f>IF(R224="Wakefield DH &amp; AC",8,0)</f>
        <v>8</v>
      </c>
    </row>
    <row r="225" spans="1:23" x14ac:dyDescent="0.2">
      <c r="A225" s="4">
        <v>2</v>
      </c>
      <c r="B225" s="5">
        <v>128</v>
      </c>
      <c r="C225" s="6" t="s">
        <v>1437</v>
      </c>
      <c r="D225" s="5" t="str">
        <f>IF(B225="","",LOOKUP(B225,Entries!B$2:B$995,Entries!K$2:K$995))</f>
        <v>Noah  Parton</v>
      </c>
      <c r="E225" s="5" t="str">
        <f>IF(B225="","",LOOKUP(B225,Entries!B$2:B$995,Entries!E$2:E$995))</f>
        <v>M15</v>
      </c>
      <c r="F225" s="5" t="str">
        <f>IF(B225="","",LOOKUP(B225,Entries!B$2:B$995,Entries!F$2:F$995))</f>
        <v>Cleethorpes AC</v>
      </c>
      <c r="G225" s="5" t="str">
        <f>IF(B225="","",LOOKUP(B225,Entries!B$2:B$995,Entries!G$2:G$995))</f>
        <v>M</v>
      </c>
      <c r="H225" s="3">
        <f>IF(F225="Cleethorpes AC",7,0)</f>
        <v>7</v>
      </c>
      <c r="I225" s="3">
        <f>IF(F225="Barnsley AC",7,0)</f>
        <v>0</v>
      </c>
      <c r="J225" s="3">
        <f>IF(F225="Barton &amp; Goole",7,0)</f>
        <v>0</v>
      </c>
      <c r="K225" s="3">
        <f>IF(F225="Wakefield DH &amp; AC",7,0)</f>
        <v>0</v>
      </c>
      <c r="M225" s="4">
        <v>2</v>
      </c>
      <c r="N225" s="5">
        <v>315</v>
      </c>
      <c r="O225" s="6">
        <v>1.4</v>
      </c>
      <c r="P225" s="5" t="str">
        <f>IF(N225="","",LOOKUP(N225,Entries!B$2:B$995,Entries!K$2:K$995))</f>
        <v>Sylvie Pell</v>
      </c>
      <c r="Q225" s="5" t="str">
        <f>IF(N225="","",LOOKUP(N225,Entries!B$2:B$995,Entries!E$2:E$995))</f>
        <v>F15</v>
      </c>
      <c r="R225" s="5" t="str">
        <f>IF(N225="","",LOOKUP(N225,Entries!B$2:B$995,Entries!F$2:F$995))</f>
        <v>Wakefield DH &amp; AC</v>
      </c>
      <c r="S225" s="5" t="str">
        <f>IF(N225="","",LOOKUP(N225,Entries!B$2:B$995,Entries!G$2:G$995))</f>
        <v>F</v>
      </c>
      <c r="T225" s="3">
        <f>IF(R225="Cleethorpes AC",7,0)</f>
        <v>0</v>
      </c>
      <c r="U225" s="3">
        <f>IF(R225="Barnsley AC",7,0)</f>
        <v>0</v>
      </c>
      <c r="V225" s="3">
        <f>IF(R225="Barton &amp; Goole",7,0)</f>
        <v>0</v>
      </c>
      <c r="W225" s="3">
        <f>IF(R225="Wakefield DH &amp; AC",7,0)</f>
        <v>7</v>
      </c>
    </row>
    <row r="226" spans="1:23" x14ac:dyDescent="0.2">
      <c r="A226" s="4">
        <v>3</v>
      </c>
      <c r="B226" s="5"/>
      <c r="C226" s="6"/>
      <c r="D226" s="5" t="str">
        <f>IF(B226="","",LOOKUP(B226,Entries!B$2:B$995,Entries!K$2:K$995))</f>
        <v/>
      </c>
      <c r="E226" s="5" t="str">
        <f>IF(B226="","",LOOKUP(B226,Entries!B$2:B$995,Entries!E$2:E$995))</f>
        <v/>
      </c>
      <c r="F226" s="5" t="str">
        <f>IF(B226="","",LOOKUP(B226,Entries!B$2:B$995,Entries!F$2:F$995))</f>
        <v/>
      </c>
      <c r="G226" s="5" t="str">
        <f>IF(B226="","",LOOKUP(B226,Entries!B$2:B$995,Entries!G$2:G$995))</f>
        <v/>
      </c>
      <c r="H226" s="3">
        <f>IF(F226="Cleethorpes AC",6,0)</f>
        <v>0</v>
      </c>
      <c r="I226" s="3">
        <f>IF(F226="Barnsley AC",6,0)</f>
        <v>0</v>
      </c>
      <c r="J226" s="3">
        <f>IF(F226="Barton &amp; Goole",6,0)</f>
        <v>0</v>
      </c>
      <c r="K226" s="3">
        <f>IF(F226="Wakefield DH &amp; AC",6,0)</f>
        <v>0</v>
      </c>
      <c r="M226" s="4">
        <v>3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3">
        <f>IF(R226="Cleethorpes AC",6,0)</f>
        <v>0</v>
      </c>
      <c r="U226" s="3">
        <f>IF(R226="Barnsley AC",6,0)</f>
        <v>0</v>
      </c>
      <c r="V226" s="3">
        <f>IF(R226="Barton &amp; Goole",6,0)</f>
        <v>0</v>
      </c>
      <c r="W226" s="3">
        <f>IF(R226="Wakefield DH &amp; AC",6,0)</f>
        <v>0</v>
      </c>
    </row>
    <row r="227" spans="1:23" x14ac:dyDescent="0.2">
      <c r="A227" s="4">
        <v>4</v>
      </c>
      <c r="B227" s="5"/>
      <c r="C227" s="6"/>
      <c r="D227" s="5" t="str">
        <f>IF(B227="","",LOOKUP(B227,Entries!B$2:B$995,Entries!K$2:K$995))</f>
        <v/>
      </c>
      <c r="E227" s="5" t="str">
        <f>IF(B227="","",LOOKUP(B227,Entries!B$2:B$995,Entries!E$2:E$995))</f>
        <v/>
      </c>
      <c r="F227" s="5" t="str">
        <f>IF(B227="","",LOOKUP(B227,Entries!B$2:B$995,Entries!F$2:F$995))</f>
        <v/>
      </c>
      <c r="G227" s="5" t="str">
        <f>IF(B227="","",LOOKUP(B227,Entries!B$2:B$995,Entries!G$2:G$995))</f>
        <v/>
      </c>
      <c r="H227" s="3">
        <f>IF(F227="Cleethorpes AC",5,0)</f>
        <v>0</v>
      </c>
      <c r="I227" s="3">
        <f>IF(F227="Barnsley AC",5,0)</f>
        <v>0</v>
      </c>
      <c r="J227" s="3">
        <f>IF(F227="Barton &amp; Goole",5,0)</f>
        <v>0</v>
      </c>
      <c r="K227" s="3">
        <f>IF(F227="Wakefield DH &amp; AC",5,0)</f>
        <v>0</v>
      </c>
      <c r="M227" s="4">
        <v>4</v>
      </c>
      <c r="N227" s="5"/>
      <c r="O227" s="6"/>
      <c r="P227" s="5" t="str">
        <f>IF(N227="","",LOOKUP(N227,Entries!B$2:B$995,Entries!K$2:K$995))</f>
        <v/>
      </c>
      <c r="Q227" s="5" t="str">
        <f>IF(N227="","",LOOKUP(N227,Entries!B$2:B$995,Entries!E$2:E$995))</f>
        <v/>
      </c>
      <c r="R227" s="5" t="str">
        <f>IF(N227="","",LOOKUP(N227,Entries!B$2:B$995,Entries!F$2:F$995))</f>
        <v/>
      </c>
      <c r="S227" s="5" t="str">
        <f>IF(N227="","",LOOKUP(N227,Entries!B$2:B$995,Entries!G$2:G$995))</f>
        <v/>
      </c>
      <c r="T227" s="3">
        <f>IF(R227="Cleethorpes AC",5,0)</f>
        <v>0</v>
      </c>
      <c r="U227" s="3">
        <f>IF(R227="Barnsley AC",5,0)</f>
        <v>0</v>
      </c>
      <c r="V227" s="3">
        <f>IF(R227="Barton &amp; Goole",5,0)</f>
        <v>0</v>
      </c>
      <c r="W227" s="3">
        <f>IF(R227="Wakefield DH &amp; AC",5,0)</f>
        <v>0</v>
      </c>
    </row>
    <row r="228" spans="1:23" x14ac:dyDescent="0.2">
      <c r="A228" s="4">
        <v>5</v>
      </c>
      <c r="B228" s="5"/>
      <c r="C228" s="6"/>
      <c r="D228" s="5" t="str">
        <f>IF(B228="","",LOOKUP(B228,Entries!B$2:B$995,Entries!K$2:K$995))</f>
        <v/>
      </c>
      <c r="E228" s="5" t="str">
        <f>IF(B228="","",LOOKUP(B228,Entries!B$2:B$995,Entries!E$2:E$995))</f>
        <v/>
      </c>
      <c r="F228" s="5" t="str">
        <f>IF(B228="","",LOOKUP(B228,Entries!B$2:B$995,Entries!F$2:F$995))</f>
        <v/>
      </c>
      <c r="G228" s="5" t="str">
        <f>IF(B228="","",LOOKUP(B228,Entries!B$2:B$995,Entries!G$2:G$995))</f>
        <v/>
      </c>
      <c r="H228" s="3">
        <f>IF(F228="Cleethorpes AC",4,0)</f>
        <v>0</v>
      </c>
      <c r="I228" s="3">
        <f>IF(F228="Barnsley AC",4,0)</f>
        <v>0</v>
      </c>
      <c r="J228" s="3">
        <f>IF(F228="Barton &amp; Goole",4,0)</f>
        <v>0</v>
      </c>
      <c r="K228" s="3">
        <f>IF(F228="Wakefield DH &amp; AC",4,0)</f>
        <v>0</v>
      </c>
      <c r="M228" s="4">
        <v>5</v>
      </c>
      <c r="N228" s="5"/>
      <c r="O228" s="6"/>
      <c r="P228" s="5" t="str">
        <f>IF(N228="","",LOOKUP(N228,Entries!B$2:B$995,Entries!K$2:K$995))</f>
        <v/>
      </c>
      <c r="Q228" s="5" t="str">
        <f>IF(N228="","",LOOKUP(N228,Entries!B$2:B$995,Entries!E$2:E$995))</f>
        <v/>
      </c>
      <c r="R228" s="5" t="str">
        <f>IF(N228="","",LOOKUP(N228,Entries!B$2:B$995,Entries!F$2:F$995))</f>
        <v/>
      </c>
      <c r="S228" s="5" t="str">
        <f>IF(N228="","",LOOKUP(N228,Entries!B$2:B$995,Entries!G$2:G$995))</f>
        <v/>
      </c>
      <c r="T228" s="3">
        <f>IF(R228="Cleethorpes AC",4,0)</f>
        <v>0</v>
      </c>
      <c r="U228" s="3">
        <f>IF(R228="Barnsley AC",4,0)</f>
        <v>0</v>
      </c>
      <c r="V228" s="3">
        <f>IF(R228="Barton &amp; Goole",4,0)</f>
        <v>0</v>
      </c>
      <c r="W228" s="3">
        <f>IF(R228="Wakefield DH &amp; AC",4,0)</f>
        <v>0</v>
      </c>
    </row>
    <row r="229" spans="1:23" x14ac:dyDescent="0.2">
      <c r="A229" s="4">
        <v>6</v>
      </c>
      <c r="B229" s="5"/>
      <c r="C229" s="6"/>
      <c r="D229" s="5" t="str">
        <f>IF(B229="","",LOOKUP(B229,Entries!B$2:B$995,Entries!K$2:K$995))</f>
        <v/>
      </c>
      <c r="E229" s="5" t="str">
        <f>IF(B229="","",LOOKUP(B229,Entries!B$2:B$995,Entries!E$2:E$995))</f>
        <v/>
      </c>
      <c r="F229" s="5" t="str">
        <f>IF(B229="","",LOOKUP(B229,Entries!B$2:B$995,Entries!F$2:F$995))</f>
        <v/>
      </c>
      <c r="G229" s="5" t="str">
        <f>IF(B229="","",LOOKUP(B229,Entries!B$2:B$995,Entries!G$2:G$995))</f>
        <v/>
      </c>
      <c r="H229" s="3">
        <f>IF(F229="Cleethorpes AC",3,0)</f>
        <v>0</v>
      </c>
      <c r="I229" s="3">
        <f>IF(F229="Barnsley AC",3,0)</f>
        <v>0</v>
      </c>
      <c r="J229" s="3">
        <f>IF(F229="Barton &amp; Goole",3,0)</f>
        <v>0</v>
      </c>
      <c r="K229" s="3">
        <f>IF(F229="Wakefield DH &amp; AC",3,0)</f>
        <v>0</v>
      </c>
      <c r="M229" s="4">
        <v>6</v>
      </c>
      <c r="N229" s="5"/>
      <c r="O229" s="6"/>
      <c r="P229" s="5" t="str">
        <f>IF(N229="","",LOOKUP(N229,Entries!B$2:B$995,Entries!K$2:K$995))</f>
        <v/>
      </c>
      <c r="Q229" s="5" t="str">
        <f>IF(N229="","",LOOKUP(N229,Entries!B$2:B$995,Entries!E$2:E$995))</f>
        <v/>
      </c>
      <c r="R229" s="5" t="str">
        <f>IF(N229="","",LOOKUP(N229,Entries!B$2:B$995,Entries!F$2:F$995))</f>
        <v/>
      </c>
      <c r="S229" s="5" t="str">
        <f>IF(N229="","",LOOKUP(N229,Entries!B$2:B$995,Entries!G$2:G$995))</f>
        <v/>
      </c>
      <c r="T229" s="3">
        <f>IF(R229="Cleethorpes AC",3,0)</f>
        <v>0</v>
      </c>
      <c r="U229" s="3">
        <f>IF(R229="Barnsley AC",3,0)</f>
        <v>0</v>
      </c>
      <c r="V229" s="3">
        <f>IF(R229="Barton &amp; Goole",3,0)</f>
        <v>0</v>
      </c>
      <c r="W229" s="3">
        <f>IF(R229="Wakefield DH &amp; AC",3,0)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IF(B230="","",LOOKUP(B230,Entries!B$2:B$995,Entries!K$2:K$995))</f>
        <v/>
      </c>
      <c r="E230" s="5" t="str">
        <f>IF(B230="","",LOOKUP(B230,Entries!B$2:B$995,Entries!E$2:E$995))</f>
        <v/>
      </c>
      <c r="F230" s="5" t="str">
        <f>IF(B230="","",LOOKUP(B230,Entries!B$2:B$995,Entries!F$2:F$995))</f>
        <v/>
      </c>
      <c r="G230" s="5" t="str">
        <f>IF(B230="","",LOOKUP(B230,Entries!B$2:B$995,Entries!G$2:G$995))</f>
        <v/>
      </c>
      <c r="H230" s="3">
        <f>IF(F230="Cleethorpes AC",2,0)</f>
        <v>0</v>
      </c>
      <c r="I230" s="3">
        <f>IF(F230="Barnsley AC",2,0)</f>
        <v>0</v>
      </c>
      <c r="J230" s="3">
        <f>IF(F230="Barton &amp; Goole",2,0)</f>
        <v>0</v>
      </c>
      <c r="K230" s="3">
        <f>IF(F230="Wakefield DH &amp; AC",2,0)</f>
        <v>0</v>
      </c>
      <c r="M230" s="4">
        <v>7</v>
      </c>
      <c r="N230" s="5"/>
      <c r="O230" s="6"/>
      <c r="P230" s="5" t="str">
        <f>IF(N230="","",LOOKUP(N230,Entries!B$2:B$995,Entries!K$2:K$995))</f>
        <v/>
      </c>
      <c r="Q230" s="5" t="str">
        <f>IF(N230="","",LOOKUP(N230,Entries!B$2:B$995,Entries!E$2:E$995))</f>
        <v/>
      </c>
      <c r="R230" s="5" t="str">
        <f>IF(N230="","",LOOKUP(N230,Entries!B$2:B$995,Entries!F$2:F$995))</f>
        <v/>
      </c>
      <c r="S230" s="5" t="str">
        <f>IF(N230="","",LOOKUP(N230,Entries!B$2:B$995,Entries!G$2:G$995))</f>
        <v/>
      </c>
      <c r="T230" s="3">
        <f>IF(R230="Cleethorpes AC",2,0)</f>
        <v>0</v>
      </c>
      <c r="U230" s="3">
        <f>IF(R230="Barnsley AC",2,0)</f>
        <v>0</v>
      </c>
      <c r="V230" s="3">
        <f>IF(R230="Barton &amp; Goole",2,0)</f>
        <v>0</v>
      </c>
      <c r="W230" s="3">
        <f>IF(R230="Wakefield DH &amp; AC",2,0)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IF(B231="","",LOOKUP(B231,Entries!B$2:B$995,Entries!K$2:K$995))</f>
        <v/>
      </c>
      <c r="E231" s="5" t="str">
        <f>IF(B231="","",LOOKUP(B231,Entries!B$2:B$995,Entries!E$2:E$995))</f>
        <v/>
      </c>
      <c r="F231" s="5" t="str">
        <f>IF(B231="","",LOOKUP(B231,Entries!B$2:B$995,Entries!F$2:F$995))</f>
        <v/>
      </c>
      <c r="G231" s="5" t="str">
        <f>IF(B231="","",LOOKUP(B231,Entries!B$2:B$995,Entries!G$2:G$995))</f>
        <v/>
      </c>
      <c r="H231" s="3">
        <f>IF(F231="Cleethorpes AC",1,0)</f>
        <v>0</v>
      </c>
      <c r="I231" s="3">
        <f>IF(F231="Barnsley AC",1,0)</f>
        <v>0</v>
      </c>
      <c r="J231" s="3">
        <f>IF(F231="Barton &amp; Goole",1,0)</f>
        <v>0</v>
      </c>
      <c r="K231" s="3">
        <f>IF(F231="Wakefield DH &amp; AC",1,0)</f>
        <v>0</v>
      </c>
      <c r="M231" s="4">
        <v>8</v>
      </c>
      <c r="N231" s="5"/>
      <c r="O231" s="6"/>
      <c r="P231" s="5" t="str">
        <f>IF(N231="","",LOOKUP(N231,Entries!B$2:B$995,Entries!K$2:K$995))</f>
        <v/>
      </c>
      <c r="Q231" s="5" t="str">
        <f>IF(N231="","",LOOKUP(N231,Entries!B$2:B$995,Entries!E$2:E$995))</f>
        <v/>
      </c>
      <c r="R231" s="5" t="str">
        <f>IF(N231="","",LOOKUP(N231,Entries!B$2:B$995,Entries!F$2:F$995))</f>
        <v/>
      </c>
      <c r="S231" s="5" t="str">
        <f>IF(N231="","",LOOKUP(N231,Entries!B$2:B$995,Entries!G$2:G$995))</f>
        <v/>
      </c>
      <c r="T231" s="3">
        <f>IF(R231="Cleethorpes AC",1,0)</f>
        <v>0</v>
      </c>
      <c r="U231" s="3">
        <f>IF(R231="Barnsley AC",1,0)</f>
        <v>0</v>
      </c>
      <c r="V231" s="3">
        <f>IF(R231="Barton &amp; Goole",1,0)</f>
        <v>0</v>
      </c>
      <c r="W231" s="3">
        <f>IF(R231="Wakefield DH &amp; AC",1,0)</f>
        <v>0</v>
      </c>
    </row>
    <row r="232" spans="1:23" x14ac:dyDescent="0.2">
      <c r="A232" s="4"/>
      <c r="B232" s="5"/>
      <c r="C232" s="6"/>
      <c r="D232" s="8" t="s">
        <v>17</v>
      </c>
      <c r="E232" s="9">
        <f>SUM(H224:H231)</f>
        <v>7</v>
      </c>
      <c r="F232" s="9" t="s">
        <v>851</v>
      </c>
      <c r="G232" s="9"/>
      <c r="M232" s="4"/>
      <c r="N232" s="5"/>
      <c r="O232" s="6"/>
      <c r="P232" s="8" t="s">
        <v>17</v>
      </c>
      <c r="Q232" s="9">
        <f>SUM(T224:T231)</f>
        <v>0</v>
      </c>
      <c r="R232" s="9" t="s">
        <v>851</v>
      </c>
      <c r="S232" s="9"/>
    </row>
    <row r="233" spans="1:23" x14ac:dyDescent="0.2">
      <c r="A233" s="4"/>
      <c r="B233" s="5"/>
      <c r="C233" s="6"/>
      <c r="D233" s="9"/>
      <c r="E233" s="9">
        <f>SUM(I224:I231)</f>
        <v>0</v>
      </c>
      <c r="F233" s="9" t="s">
        <v>107</v>
      </c>
      <c r="G233" s="9"/>
      <c r="M233" s="4"/>
      <c r="N233" s="5"/>
      <c r="O233" s="6"/>
      <c r="P233" s="9"/>
      <c r="Q233" s="9">
        <f>SUM(U224:U231)</f>
        <v>0</v>
      </c>
      <c r="R233" s="9" t="s">
        <v>107</v>
      </c>
      <c r="S233" s="9"/>
    </row>
    <row r="234" spans="1:23" x14ac:dyDescent="0.2">
      <c r="A234" s="4"/>
      <c r="B234" s="5"/>
      <c r="C234" s="6"/>
      <c r="D234" s="31"/>
      <c r="E234" s="9">
        <f>SUM(J224:J231)</f>
        <v>0</v>
      </c>
      <c r="F234" s="31" t="s">
        <v>30</v>
      </c>
      <c r="G234" s="32"/>
      <c r="M234" s="28"/>
      <c r="N234" s="29"/>
      <c r="O234" s="30"/>
      <c r="P234" s="31"/>
      <c r="Q234" s="9">
        <f>SUM(V224:V231)</f>
        <v>0</v>
      </c>
      <c r="R234" s="31" t="s">
        <v>30</v>
      </c>
      <c r="S234" s="32"/>
    </row>
    <row r="235" spans="1:23" ht="13.5" thickBot="1" x14ac:dyDescent="0.25">
      <c r="A235" s="4"/>
      <c r="B235" s="5"/>
      <c r="C235" s="6"/>
      <c r="D235" s="31"/>
      <c r="E235" s="9">
        <f>SUM(K224:K231)</f>
        <v>8</v>
      </c>
      <c r="F235" s="31" t="s">
        <v>1335</v>
      </c>
      <c r="G235" s="32"/>
      <c r="M235" s="28"/>
      <c r="N235" s="29"/>
      <c r="O235" s="30"/>
      <c r="P235" s="31"/>
      <c r="Q235" s="9">
        <f>SUM(W224:W231)</f>
        <v>15</v>
      </c>
      <c r="R235" s="31" t="s">
        <v>1335</v>
      </c>
      <c r="S235" s="32"/>
    </row>
    <row r="236" spans="1:23" x14ac:dyDescent="0.2">
      <c r="A236" s="235" t="s">
        <v>91</v>
      </c>
      <c r="B236" s="236"/>
      <c r="C236" s="236"/>
      <c r="D236" s="236"/>
      <c r="E236" s="236"/>
      <c r="F236" s="236"/>
      <c r="G236" s="237"/>
      <c r="H236" s="2"/>
      <c r="I236" s="2"/>
      <c r="J236" s="2"/>
      <c r="M236" s="241" t="s">
        <v>46</v>
      </c>
      <c r="N236" s="242"/>
      <c r="O236" s="242"/>
      <c r="P236" s="242"/>
      <c r="Q236" s="242"/>
      <c r="R236" s="242"/>
      <c r="S236" s="243"/>
    </row>
    <row r="237" spans="1:23" x14ac:dyDescent="0.2">
      <c r="A237" s="4">
        <v>1</v>
      </c>
      <c r="B237" s="5">
        <v>54</v>
      </c>
      <c r="C237" s="6" t="s">
        <v>1435</v>
      </c>
      <c r="D237" s="5" t="str">
        <f>IF(B237="","",LOOKUP(B237,Entries!B$2:B$995,Entries!K$2:K$995))</f>
        <v>Imogen Stevens</v>
      </c>
      <c r="E237" s="5" t="str">
        <f>IF(B237="","",LOOKUP(B237,Entries!B$2:B$995,Entries!E$2:E$995))</f>
        <v>F17</v>
      </c>
      <c r="F237" s="5" t="str">
        <f>IF(B237="","",LOOKUP(B237,Entries!B$2:B$995,Entries!F$2:F$995))</f>
        <v>Barton &amp; Goole</v>
      </c>
      <c r="G237" s="5" t="str">
        <f>IF(B237="","",LOOKUP(B237,Entries!B$2:B$995,Entries!G$2:G$995))</f>
        <v>F</v>
      </c>
      <c r="H237" s="3">
        <f>IF(F237="Cleethorpes AC",8,0)</f>
        <v>0</v>
      </c>
      <c r="I237" s="3">
        <f>IF(F237="Barnsley AC",8,0)</f>
        <v>0</v>
      </c>
      <c r="J237" s="3">
        <f>IF(F237="Barton &amp; Goole",8,0)</f>
        <v>8</v>
      </c>
      <c r="K237" s="3">
        <f>IF(F237="Wakefield DH &amp; AC",8,0)</f>
        <v>0</v>
      </c>
      <c r="M237" s="4">
        <v>1</v>
      </c>
      <c r="N237" s="5">
        <v>271</v>
      </c>
      <c r="O237" s="6">
        <v>1.45</v>
      </c>
      <c r="P237" s="5" t="str">
        <f>IF(N237="","",LOOKUP(N237,Entries!B$2:B$995,Entries!K$2:K$995))</f>
        <v>Hannah Smith</v>
      </c>
      <c r="Q237" s="5" t="str">
        <f>IF(N237="","",LOOKUP(N237,Entries!B$2:B$995,Entries!E$2:E$995))</f>
        <v>F17</v>
      </c>
      <c r="R237" s="5" t="str">
        <f>IF(N237="","",LOOKUP(N237,Entries!B$2:B$995,Entries!F$2:F$995))</f>
        <v>Wakefield DH &amp; AC</v>
      </c>
      <c r="S237" s="5" t="str">
        <f>IF(N237="","",LOOKUP(N237,Entries!B$2:B$995,Entries!G$2:G$995))</f>
        <v>F</v>
      </c>
      <c r="T237" s="3">
        <f>IF(R237="Cleethorpes AC",8,0)</f>
        <v>0</v>
      </c>
      <c r="U237" s="3">
        <f>IF(R237="Barnsley AC",8,0)</f>
        <v>0</v>
      </c>
      <c r="V237" s="3">
        <f>IF(R237="Barton &amp; Goole",8,0)</f>
        <v>0</v>
      </c>
      <c r="W237" s="3">
        <f>IF(R237="Wakefield DH &amp; AC",8,0)</f>
        <v>8</v>
      </c>
    </row>
    <row r="238" spans="1:23" x14ac:dyDescent="0.2">
      <c r="A238" s="4">
        <v>2</v>
      </c>
      <c r="B238" s="5">
        <v>148</v>
      </c>
      <c r="C238" s="6" t="s">
        <v>1443</v>
      </c>
      <c r="D238" s="5" t="str">
        <f>IF(B238="","",LOOKUP(B238,Entries!B$2:B$995,Entries!K$2:K$995))</f>
        <v xml:space="preserve">Cloe Philips </v>
      </c>
      <c r="E238" s="5" t="str">
        <f>IF(B238="","",LOOKUP(B238,Entries!B$2:B$995,Entries!E$2:E$995))</f>
        <v>F17</v>
      </c>
      <c r="F238" s="5" t="str">
        <f>IF(B238="","",LOOKUP(B238,Entries!B$2:B$995,Entries!F$2:F$995))</f>
        <v>Cleethorpes AC</v>
      </c>
      <c r="G238" s="5" t="str">
        <f>IF(B238="","",LOOKUP(B238,Entries!B$2:B$995,Entries!G$2:G$995))</f>
        <v>F</v>
      </c>
      <c r="H238" s="3">
        <f>IF(F238="Cleethorpes AC",7,0)</f>
        <v>7</v>
      </c>
      <c r="I238" s="3">
        <f>IF(F238="Barnsley AC",7,0)</f>
        <v>0</v>
      </c>
      <c r="J238" s="3">
        <f>IF(F238="Barton &amp; Goole",7,0)</f>
        <v>0</v>
      </c>
      <c r="K238" s="3">
        <f>IF(F238="Wakefield DH &amp; AC",7,0)</f>
        <v>0</v>
      </c>
      <c r="M238" s="4">
        <v>2</v>
      </c>
      <c r="N238" s="5"/>
      <c r="O238" s="6"/>
      <c r="P238" s="5" t="str">
        <f>IF(N238="","",LOOKUP(N238,Entries!B$2:B$995,Entries!K$2:K$995))</f>
        <v/>
      </c>
      <c r="Q238" s="5" t="str">
        <f>IF(N238="","",LOOKUP(N238,Entries!B$2:B$995,Entries!E$2:E$995))</f>
        <v/>
      </c>
      <c r="R238" s="5" t="str">
        <f>IF(N238="","",LOOKUP(N238,Entries!B$2:B$995,Entries!F$2:F$995))</f>
        <v/>
      </c>
      <c r="S238" s="5" t="str">
        <f>IF(N238="","",LOOKUP(N238,Entries!B$2:B$995,Entries!G$2:G$995))</f>
        <v/>
      </c>
      <c r="T238" s="3">
        <f>IF(R238="Cleethorpes AC",7,0)</f>
        <v>0</v>
      </c>
      <c r="U238" s="3">
        <f>IF(R238="Barnsley AC",7,0)</f>
        <v>0</v>
      </c>
      <c r="V238" s="3">
        <f>IF(R238="Barton &amp; Goole",7,0)</f>
        <v>0</v>
      </c>
      <c r="W238" s="3">
        <f>IF(R238="Wakefield DH &amp; AC",7,0)</f>
        <v>0</v>
      </c>
    </row>
    <row r="239" spans="1:23" x14ac:dyDescent="0.2">
      <c r="A239" s="4">
        <v>3</v>
      </c>
      <c r="B239" s="5">
        <v>273</v>
      </c>
      <c r="C239" s="6" t="s">
        <v>1444</v>
      </c>
      <c r="D239" s="5" t="str">
        <f>IF(B239="","",LOOKUP(B239,Entries!B$2:B$995,Entries!K$2:K$995))</f>
        <v>Jessica Watson</v>
      </c>
      <c r="E239" s="5" t="str">
        <f>IF(B239="","",LOOKUP(B239,Entries!B$2:B$995,Entries!E$2:E$995))</f>
        <v>F17</v>
      </c>
      <c r="F239" s="5" t="str">
        <f>IF(B239="","",LOOKUP(B239,Entries!B$2:B$995,Entries!F$2:F$995))</f>
        <v>Wakefield DH &amp; AC</v>
      </c>
      <c r="G239" s="5" t="str">
        <f>IF(B239="","",LOOKUP(B239,Entries!B$2:B$995,Entries!G$2:G$995))</f>
        <v>F</v>
      </c>
      <c r="H239" s="3">
        <f>IF(F239="Cleethorpes AC",6,0)</f>
        <v>0</v>
      </c>
      <c r="I239" s="3">
        <f>IF(F239="Barnsley AC",6,0)</f>
        <v>0</v>
      </c>
      <c r="J239" s="3">
        <f>IF(F239="Barton &amp; Goole",6,0)</f>
        <v>0</v>
      </c>
      <c r="K239" s="3">
        <f>IF(F239="Wakefield DH &amp; AC",6,0)</f>
        <v>6</v>
      </c>
      <c r="M239" s="4">
        <v>3</v>
      </c>
      <c r="N239" s="5"/>
      <c r="O239" s="6"/>
      <c r="P239" s="5" t="str">
        <f>IF(N239="","",LOOKUP(N239,Entries!B$2:B$995,Entries!K$2:K$995))</f>
        <v/>
      </c>
      <c r="Q239" s="5" t="str">
        <f>IF(N239="","",LOOKUP(N239,Entries!B$2:B$995,Entries!E$2:E$995))</f>
        <v/>
      </c>
      <c r="R239" s="5" t="str">
        <f>IF(N239="","",LOOKUP(N239,Entries!B$2:B$995,Entries!F$2:F$995))</f>
        <v/>
      </c>
      <c r="S239" s="5" t="str">
        <f>IF(N239="","",LOOKUP(N239,Entries!B$2:B$995,Entries!G$2:G$995))</f>
        <v/>
      </c>
      <c r="T239" s="3">
        <f>IF(R239="Cleethorpes AC",6,0)</f>
        <v>0</v>
      </c>
      <c r="U239" s="3">
        <f>IF(R239="Barnsley AC",6,0)</f>
        <v>0</v>
      </c>
      <c r="V239" s="3">
        <f>IF(R239="Barton &amp; Goole",6,0)</f>
        <v>0</v>
      </c>
      <c r="W239" s="3">
        <f>IF(R239="Wakefield DH &amp; AC",6,0)</f>
        <v>0</v>
      </c>
    </row>
    <row r="240" spans="1:23" x14ac:dyDescent="0.2">
      <c r="A240" s="4">
        <v>4</v>
      </c>
      <c r="B240" s="5">
        <v>52</v>
      </c>
      <c r="C240" s="6" t="s">
        <v>1445</v>
      </c>
      <c r="D240" s="5" t="str">
        <f>IF(B240="","",LOOKUP(B240,Entries!B$2:B$995,Entries!K$2:K$995))</f>
        <v>Rebecca Blanchard</v>
      </c>
      <c r="E240" s="5" t="str">
        <f>IF(B240="","",LOOKUP(B240,Entries!B$2:B$995,Entries!E$2:E$995))</f>
        <v>F17</v>
      </c>
      <c r="F240" s="5" t="str">
        <f>IF(B240="","",LOOKUP(B240,Entries!B$2:B$995,Entries!F$2:F$995))</f>
        <v>Barton &amp; Goole</v>
      </c>
      <c r="G240" s="5" t="str">
        <f>IF(B240="","",LOOKUP(B240,Entries!B$2:B$995,Entries!G$2:G$995))</f>
        <v>F</v>
      </c>
      <c r="H240" s="3">
        <f>IF(F240="Cleethorpes AC",5,0)</f>
        <v>0</v>
      </c>
      <c r="I240" s="3">
        <f>IF(F240="Barnsley AC",5,0)</f>
        <v>0</v>
      </c>
      <c r="J240" s="3">
        <f>IF(F240="Barton &amp; Goole",5,0)</f>
        <v>5</v>
      </c>
      <c r="K240" s="3">
        <f>IF(F240="Wakefield DH &amp; AC",5,0)</f>
        <v>0</v>
      </c>
      <c r="M240" s="4">
        <v>4</v>
      </c>
      <c r="N240" s="5"/>
      <c r="O240" s="6"/>
      <c r="P240" s="5" t="str">
        <f>IF(N240="","",LOOKUP(N240,Entries!B$2:B$995,Entries!K$2:K$995))</f>
        <v/>
      </c>
      <c r="Q240" s="5" t="str">
        <f>IF(N240="","",LOOKUP(N240,Entries!B$2:B$995,Entries!E$2:E$995))</f>
        <v/>
      </c>
      <c r="R240" s="5" t="str">
        <f>IF(N240="","",LOOKUP(N240,Entries!B$2:B$995,Entries!F$2:F$995))</f>
        <v/>
      </c>
      <c r="S240" s="5" t="str">
        <f>IF(N240="","",LOOKUP(N240,Entries!B$2:B$995,Entries!G$2:G$995))</f>
        <v/>
      </c>
      <c r="T240" s="3">
        <f>IF(R240="Cleethorpes AC",5,0)</f>
        <v>0</v>
      </c>
      <c r="U240" s="3">
        <f>IF(R240="Barnsley AC",5,0)</f>
        <v>0</v>
      </c>
      <c r="V240" s="3">
        <f>IF(R240="Barton &amp; Goole",5,0)</f>
        <v>0</v>
      </c>
      <c r="W240" s="3">
        <f>IF(R240="Wakefield DH &amp; AC",5,0)</f>
        <v>0</v>
      </c>
    </row>
    <row r="241" spans="1:23" x14ac:dyDescent="0.2">
      <c r="A241" s="4">
        <v>5</v>
      </c>
      <c r="B241" s="5">
        <v>92</v>
      </c>
      <c r="C241" s="6" t="s">
        <v>1416</v>
      </c>
      <c r="D241" s="5" t="str">
        <f>IF(B241="","",LOOKUP(B241,Entries!B$2:B$995,Entries!K$2:K$995))</f>
        <v>Neve Simmons</v>
      </c>
      <c r="E241" s="5" t="str">
        <f>IF(B241="","",LOOKUP(B241,Entries!B$2:B$995,Entries!E$2:E$995))</f>
        <v>F17</v>
      </c>
      <c r="F241" s="5" t="str">
        <f>IF(B241="","",LOOKUP(B241,Entries!B$2:B$995,Entries!F$2:F$995))</f>
        <v>Barnsley Ac</v>
      </c>
      <c r="G241" s="5" t="str">
        <f>IF(B241="","",LOOKUP(B241,Entries!B$2:B$995,Entries!G$2:G$995))</f>
        <v>F</v>
      </c>
      <c r="H241" s="3">
        <f>IF(F241="Cleethorpes AC",4,0)</f>
        <v>0</v>
      </c>
      <c r="I241" s="3">
        <f>IF(F241="Barnsley AC",4,0)</f>
        <v>4</v>
      </c>
      <c r="J241" s="3">
        <f>IF(F241="Barton &amp; Goole",4,0)</f>
        <v>0</v>
      </c>
      <c r="K241" s="3">
        <f>IF(F241="Wakefield DH &amp; AC",4,0)</f>
        <v>0</v>
      </c>
      <c r="M241" s="4">
        <v>5</v>
      </c>
      <c r="N241" s="5"/>
      <c r="O241" s="6"/>
      <c r="P241" s="5" t="str">
        <f>IF(N241="","",LOOKUP(N241,Entries!B$2:B$995,Entries!K$2:K$995))</f>
        <v/>
      </c>
      <c r="Q241" s="5" t="str">
        <f>IF(N241="","",LOOKUP(N241,Entries!B$2:B$995,Entries!E$2:E$995))</f>
        <v/>
      </c>
      <c r="R241" s="5" t="str">
        <f>IF(N241="","",LOOKUP(N241,Entries!B$2:B$995,Entries!F$2:F$995))</f>
        <v/>
      </c>
      <c r="S241" s="5" t="str">
        <f>IF(N241="","",LOOKUP(N241,Entries!B$2:B$995,Entries!G$2:G$995))</f>
        <v/>
      </c>
      <c r="T241" s="3">
        <f>IF(R241="Cleethorpes AC",4,0)</f>
        <v>0</v>
      </c>
      <c r="U241" s="3">
        <f>IF(R241="Barnsley AC",4,0)</f>
        <v>0</v>
      </c>
      <c r="V241" s="3">
        <f>IF(R241="Barton &amp; Goole",4,0)</f>
        <v>0</v>
      </c>
      <c r="W241" s="3">
        <f>IF(R241="Wakefield DH &amp; AC",4,0)</f>
        <v>0</v>
      </c>
    </row>
    <row r="242" spans="1:23" x14ac:dyDescent="0.2">
      <c r="A242" s="4">
        <v>6</v>
      </c>
      <c r="B242" s="5">
        <v>137</v>
      </c>
      <c r="C242" s="6" t="s">
        <v>1446</v>
      </c>
      <c r="D242" s="5" t="str">
        <f>IF(B242="","",LOOKUP(B242,Entries!B$2:B$995,Entries!K$2:K$995))</f>
        <v>Lilly Morgan</v>
      </c>
      <c r="E242" s="5" t="str">
        <f>IF(B242="","",LOOKUP(B242,Entries!B$2:B$995,Entries!E$2:E$995))</f>
        <v>F17</v>
      </c>
      <c r="F242" s="5" t="str">
        <f>IF(B242="","",LOOKUP(B242,Entries!B$2:B$995,Entries!F$2:F$995))</f>
        <v>Cleethorpes AC</v>
      </c>
      <c r="G242" s="5" t="str">
        <f>IF(B242="","",LOOKUP(B242,Entries!B$2:B$995,Entries!G$2:G$995))</f>
        <v>F</v>
      </c>
      <c r="H242" s="3">
        <f>IF(F242="Cleethorpes AC",3,0)</f>
        <v>3</v>
      </c>
      <c r="I242" s="3">
        <f>IF(F242="Barnsley AC",3,0)</f>
        <v>0</v>
      </c>
      <c r="J242" s="3">
        <f>IF(F242="Barton &amp; Goole",3,0)</f>
        <v>0</v>
      </c>
      <c r="K242" s="3">
        <f>IF(F242="Wakefield DH &amp; AC",3,0)</f>
        <v>0</v>
      </c>
      <c r="M242" s="4">
        <v>6</v>
      </c>
      <c r="N242" s="5"/>
      <c r="O242" s="6"/>
      <c r="P242" s="5" t="str">
        <f>IF(N242="","",LOOKUP(N242,Entries!B$2:B$995,Entries!K$2:K$995))</f>
        <v/>
      </c>
      <c r="Q242" s="5" t="str">
        <f>IF(N242="","",LOOKUP(N242,Entries!B$2:B$995,Entries!E$2:E$995))</f>
        <v/>
      </c>
      <c r="R242" s="5" t="str">
        <f>IF(N242="","",LOOKUP(N242,Entries!B$2:B$995,Entries!F$2:F$995))</f>
        <v/>
      </c>
      <c r="S242" s="5" t="str">
        <f>IF(N242="","",LOOKUP(N242,Entries!B$2:B$995,Entries!G$2:G$995))</f>
        <v/>
      </c>
      <c r="T242" s="3">
        <f>IF(R242="Cleethorpes AC",3,0)</f>
        <v>0</v>
      </c>
      <c r="U242" s="3">
        <f>IF(R242="Barnsley AC",3,0)</f>
        <v>0</v>
      </c>
      <c r="V242" s="3">
        <f>IF(R242="Barton &amp; Goole",3,0)</f>
        <v>0</v>
      </c>
      <c r="W242" s="3">
        <f>IF(R242="Wakefield DH &amp; AC",3,0)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3">
        <f>IF(F243="Cleethorpes AC",2,0)</f>
        <v>0</v>
      </c>
      <c r="I243" s="3">
        <f>IF(F243="Barnsley AC",2,0)</f>
        <v>0</v>
      </c>
      <c r="J243" s="3">
        <f>IF(F243="Barton &amp; Goole",2,0)</f>
        <v>0</v>
      </c>
      <c r="K243" s="3">
        <f>IF(F243="Wakefield DH &amp; AC",2,0)</f>
        <v>0</v>
      </c>
      <c r="M243" s="4">
        <v>7</v>
      </c>
      <c r="N243" s="5"/>
      <c r="O243" s="6"/>
      <c r="P243" s="5" t="str">
        <f>IF(N243="","",LOOKUP(N243,Entries!B$2:B$995,Entries!K$2:K$995))</f>
        <v/>
      </c>
      <c r="Q243" s="5" t="str">
        <f>IF(N243="","",LOOKUP(N243,Entries!B$2:B$995,Entries!E$2:E$995))</f>
        <v/>
      </c>
      <c r="R243" s="5" t="str">
        <f>IF(N243="","",LOOKUP(N243,Entries!B$2:B$995,Entries!F$2:F$995))</f>
        <v/>
      </c>
      <c r="S243" s="5" t="str">
        <f>IF(N243="","",LOOKUP(N243,Entries!B$2:B$995,Entries!G$2:G$995))</f>
        <v/>
      </c>
      <c r="T243" s="3">
        <f>IF(R243="Cleethorpes AC",2,0)</f>
        <v>0</v>
      </c>
      <c r="U243" s="3">
        <f>IF(R243="Barnsley AC",2,0)</f>
        <v>0</v>
      </c>
      <c r="V243" s="3">
        <f>IF(R243="Barton &amp; Goole",2,0)</f>
        <v>0</v>
      </c>
      <c r="W243" s="3">
        <f>IF(R243="Wakefield DH &amp; AC",2,0)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3">
        <f>IF(F244="Cleethorpes AC",1,0)</f>
        <v>0</v>
      </c>
      <c r="I244" s="3">
        <f>IF(F244="Barnsley AC",1,0)</f>
        <v>0</v>
      </c>
      <c r="J244" s="3">
        <f>IF(F244="Barton &amp; Goole",1,0)</f>
        <v>0</v>
      </c>
      <c r="K244" s="3">
        <f>IF(F244="Wakefield DH &amp; AC",1,0)</f>
        <v>0</v>
      </c>
      <c r="M244" s="4">
        <v>8</v>
      </c>
      <c r="N244" s="5"/>
      <c r="O244" s="6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3">
        <f>IF(R244="Cleethorpes AC",1,0)</f>
        <v>0</v>
      </c>
      <c r="U244" s="3">
        <f>IF(R244="Barnsley AC",1,0)</f>
        <v>0</v>
      </c>
      <c r="V244" s="3">
        <f>IF(R244="Barton &amp; Goole",1,0)</f>
        <v>0</v>
      </c>
      <c r="W244" s="3">
        <f>IF(R244="Wakefield DH &amp; AC",1,0)</f>
        <v>0</v>
      </c>
    </row>
    <row r="245" spans="1:23" x14ac:dyDescent="0.2">
      <c r="A245" s="4"/>
      <c r="B245" s="5"/>
      <c r="C245" s="6"/>
      <c r="D245" s="8" t="s">
        <v>17</v>
      </c>
      <c r="E245" s="9">
        <f>SUM(H237:H244)</f>
        <v>10</v>
      </c>
      <c r="F245" s="9" t="s">
        <v>851</v>
      </c>
      <c r="G245" s="9"/>
      <c r="M245" s="4"/>
      <c r="N245" s="5"/>
      <c r="O245" s="6"/>
      <c r="P245" s="8" t="s">
        <v>17</v>
      </c>
      <c r="Q245" s="9">
        <f>SUM(T237:T244)</f>
        <v>0</v>
      </c>
      <c r="R245" s="9" t="s">
        <v>851</v>
      </c>
      <c r="S245" s="9"/>
    </row>
    <row r="246" spans="1:23" x14ac:dyDescent="0.2">
      <c r="A246" s="4"/>
      <c r="B246" s="5"/>
      <c r="C246" s="6"/>
      <c r="D246" s="9"/>
      <c r="E246" s="9">
        <f>SUM(I237:I244)</f>
        <v>4</v>
      </c>
      <c r="F246" s="9" t="s">
        <v>107</v>
      </c>
      <c r="G246" s="9"/>
      <c r="M246" s="4"/>
      <c r="N246" s="5"/>
      <c r="O246" s="6"/>
      <c r="P246" s="9"/>
      <c r="Q246" s="9">
        <f>SUM(U237:U244)</f>
        <v>0</v>
      </c>
      <c r="R246" s="9" t="s">
        <v>107</v>
      </c>
      <c r="S246" s="9"/>
    </row>
    <row r="247" spans="1:23" x14ac:dyDescent="0.2">
      <c r="A247" s="4"/>
      <c r="B247" s="5"/>
      <c r="C247" s="6"/>
      <c r="D247" s="31"/>
      <c r="E247" s="9">
        <f>SUM(J237:J244)</f>
        <v>13</v>
      </c>
      <c r="F247" s="31" t="s">
        <v>30</v>
      </c>
      <c r="G247" s="32"/>
      <c r="M247" s="28"/>
      <c r="N247" s="29"/>
      <c r="O247" s="30"/>
      <c r="P247" s="31"/>
      <c r="Q247" s="9">
        <f>SUM(V237:V244)</f>
        <v>0</v>
      </c>
      <c r="R247" s="31" t="s">
        <v>30</v>
      </c>
      <c r="S247" s="32"/>
    </row>
    <row r="248" spans="1:23" ht="13.5" thickBot="1" x14ac:dyDescent="0.25">
      <c r="A248" s="4"/>
      <c r="B248" s="5"/>
      <c r="C248" s="6"/>
      <c r="D248" s="31"/>
      <c r="E248" s="9">
        <f>SUM(K237:K244)</f>
        <v>6</v>
      </c>
      <c r="F248" s="31" t="s">
        <v>1335</v>
      </c>
      <c r="G248" s="32"/>
      <c r="M248" s="28"/>
      <c r="N248" s="29"/>
      <c r="O248" s="30"/>
      <c r="P248" s="31"/>
      <c r="Q248" s="9">
        <f>SUM(W237:W244)</f>
        <v>8</v>
      </c>
      <c r="R248" s="31" t="s">
        <v>1335</v>
      </c>
      <c r="S248" s="32"/>
    </row>
    <row r="249" spans="1:23" x14ac:dyDescent="0.2">
      <c r="A249" s="235" t="s">
        <v>70</v>
      </c>
      <c r="B249" s="236"/>
      <c r="C249" s="236"/>
      <c r="D249" s="236"/>
      <c r="E249" s="236"/>
      <c r="F249" s="236"/>
      <c r="G249" s="237"/>
      <c r="H249" s="2"/>
      <c r="I249" s="2"/>
      <c r="J249" s="2"/>
      <c r="M249" s="241" t="s">
        <v>47</v>
      </c>
      <c r="N249" s="242"/>
      <c r="O249" s="242"/>
      <c r="P249" s="242"/>
      <c r="Q249" s="242"/>
      <c r="R249" s="242"/>
      <c r="S249" s="243"/>
      <c r="T249" s="2"/>
      <c r="U249" s="2"/>
      <c r="V249" s="2"/>
    </row>
    <row r="250" spans="1:23" x14ac:dyDescent="0.2">
      <c r="A250" s="4">
        <v>1</v>
      </c>
      <c r="B250" s="5">
        <v>58</v>
      </c>
      <c r="C250" s="6" t="s">
        <v>1452</v>
      </c>
      <c r="D250" s="5" t="str">
        <f>IF(B250="","",LOOKUP(B250,Entries!B$2:B$995,Entries!K$2:K$995))</f>
        <v>Adam  Westerman</v>
      </c>
      <c r="E250" s="5" t="str">
        <f>IF(B250="","",LOOKUP(B250,Entries!B$2:B$995,Entries!E$2:E$995))</f>
        <v>M17</v>
      </c>
      <c r="F250" s="5" t="str">
        <f>IF(B250="","",LOOKUP(B250,Entries!B$2:B$995,Entries!F$2:F$995))</f>
        <v>Barton &amp; Goole</v>
      </c>
      <c r="G250" s="5" t="str">
        <f>IF(B250="","",LOOKUP(B250,Entries!B$2:B$995,Entries!G$2:G$995))</f>
        <v>M</v>
      </c>
      <c r="H250" s="3">
        <f>IF(F250="Cleethorpes AC",8,0)</f>
        <v>0</v>
      </c>
      <c r="I250" s="3">
        <f>IF(F250="Barnsley AC",8,0)</f>
        <v>0</v>
      </c>
      <c r="J250" s="3">
        <f>IF(F250="Barton &amp; Goole",8,0)</f>
        <v>8</v>
      </c>
      <c r="K250" s="3">
        <f>IF(F250="Wakefield DH &amp; AC",8,0)</f>
        <v>0</v>
      </c>
      <c r="M250" s="4">
        <v>1</v>
      </c>
      <c r="N250" s="5">
        <v>315</v>
      </c>
      <c r="O250" s="6">
        <v>13.85</v>
      </c>
      <c r="P250" s="5" t="str">
        <f>IF(N250="","",LOOKUP(N250,Entries!B$2:B$995,Entries!K$2:K$995))</f>
        <v>Sylvie Pell</v>
      </c>
      <c r="Q250" s="5" t="str">
        <f>IF(N250="","",LOOKUP(N250,Entries!B$2:B$995,Entries!E$2:E$995))</f>
        <v>F15</v>
      </c>
      <c r="R250" s="5" t="str">
        <f>IF(N250="","",LOOKUP(N250,Entries!B$2:B$995,Entries!F$2:F$995))</f>
        <v>Wakefield DH &amp; AC</v>
      </c>
      <c r="S250" s="5" t="str">
        <f>IF(N250="","",LOOKUP(N250,Entries!B$2:B$995,Entries!G$2:G$995))</f>
        <v>F</v>
      </c>
      <c r="T250" s="3">
        <f>IF(R250="Cleethorpes AC",8,0)</f>
        <v>0</v>
      </c>
      <c r="U250" s="3">
        <f>IF(R250="Barnsley AC",8,0)</f>
        <v>0</v>
      </c>
      <c r="V250" s="3">
        <f>IF(R250="Barton &amp; Goole",8,0)</f>
        <v>0</v>
      </c>
      <c r="W250" s="3">
        <f>IF(R250="Wakefield DH &amp; AC",8,0)</f>
        <v>8</v>
      </c>
    </row>
    <row r="251" spans="1:23" x14ac:dyDescent="0.2">
      <c r="A251" s="4">
        <v>2</v>
      </c>
      <c r="B251" s="5">
        <v>59</v>
      </c>
      <c r="C251" s="6" t="s">
        <v>1453</v>
      </c>
      <c r="D251" s="5" t="str">
        <f>IF(B251="","",LOOKUP(B251,Entries!B$2:B$995,Entries!K$2:K$995))</f>
        <v>Xander  Hopton</v>
      </c>
      <c r="E251" s="5" t="str">
        <f>IF(B251="","",LOOKUP(B251,Entries!B$2:B$995,Entries!E$2:E$995))</f>
        <v>M17</v>
      </c>
      <c r="F251" s="5" t="str">
        <f>IF(B251="","",LOOKUP(B251,Entries!B$2:B$995,Entries!F$2:F$995))</f>
        <v>Barton &amp; Goole</v>
      </c>
      <c r="G251" s="5" t="str">
        <f>IF(B251="","",LOOKUP(B251,Entries!B$2:B$995,Entries!G$2:G$995))</f>
        <v>M</v>
      </c>
      <c r="H251" s="3">
        <f>IF(F251="Cleethorpes AC",7,0)</f>
        <v>0</v>
      </c>
      <c r="I251" s="3">
        <f>IF(F251="Barnsley AC",7,0)</f>
        <v>0</v>
      </c>
      <c r="J251" s="3">
        <f>IF(F251="Barton &amp; Goole",7,0)</f>
        <v>7</v>
      </c>
      <c r="K251" s="3">
        <f>IF(F251="Wakefield DH &amp; AC",7,0)</f>
        <v>0</v>
      </c>
      <c r="M251" s="4">
        <v>2</v>
      </c>
      <c r="N251" s="5">
        <v>125</v>
      </c>
      <c r="O251" s="6">
        <v>10.64</v>
      </c>
      <c r="P251" s="5" t="str">
        <f>IF(N251="","",LOOKUP(N251,Entries!B$2:B$995,Entries!K$2:K$995))</f>
        <v>Brooke Venney</v>
      </c>
      <c r="Q251" s="5" t="str">
        <f>IF(N251="","",LOOKUP(N251,Entries!B$2:B$995,Entries!E$2:E$995))</f>
        <v>F15</v>
      </c>
      <c r="R251" s="5" t="str">
        <f>IF(N251="","",LOOKUP(N251,Entries!B$2:B$995,Entries!F$2:F$995))</f>
        <v>Cleethorpes AC</v>
      </c>
      <c r="S251" s="5" t="str">
        <f>IF(N251="","",LOOKUP(N251,Entries!B$2:B$995,Entries!G$2:G$995))</f>
        <v>F</v>
      </c>
      <c r="T251" s="3">
        <f>IF(R251="Cleethorpes AC",7,0)</f>
        <v>7</v>
      </c>
      <c r="U251" s="3">
        <f>IF(R251="Barnsley AC",7,0)</f>
        <v>0</v>
      </c>
      <c r="V251" s="3">
        <f>IF(R251="Barton &amp; Goole",7,0)</f>
        <v>0</v>
      </c>
      <c r="W251" s="3">
        <f>IF(R251="Wakefield DH &amp; AC",7,0)</f>
        <v>0</v>
      </c>
    </row>
    <row r="252" spans="1:23" x14ac:dyDescent="0.2">
      <c r="A252" s="4">
        <v>3</v>
      </c>
      <c r="B252" s="5"/>
      <c r="C252" s="6"/>
      <c r="D252" s="5" t="str">
        <f>IF(B252="","",LOOKUP(B252,Entries!B$2:B$995,Entries!K$2:K$995))</f>
        <v/>
      </c>
      <c r="E252" s="5" t="str">
        <f>IF(B252="","",LOOKUP(B252,Entries!B$2:B$995,Entries!E$2:E$995))</f>
        <v/>
      </c>
      <c r="F252" s="5" t="str">
        <f>IF(B252="","",LOOKUP(B252,Entries!B$2:B$995,Entries!F$2:F$995))</f>
        <v/>
      </c>
      <c r="G252" s="5" t="str">
        <f>IF(B252="","",LOOKUP(B252,Entries!B$2:B$995,Entries!G$2:G$995))</f>
        <v/>
      </c>
      <c r="H252" s="3">
        <f>IF(F252="Cleethorpes AC",6,0)</f>
        <v>0</v>
      </c>
      <c r="I252" s="3">
        <f>IF(F252="Barnsley AC",6,0)</f>
        <v>0</v>
      </c>
      <c r="J252" s="3">
        <f>IF(F252="Barton &amp; Goole",6,0)</f>
        <v>0</v>
      </c>
      <c r="K252" s="3">
        <f>IF(F252="Wakefield DH &amp; AC",6,0)</f>
        <v>0</v>
      </c>
      <c r="M252" s="4">
        <v>3</v>
      </c>
      <c r="N252" s="5">
        <v>41</v>
      </c>
      <c r="O252" s="6">
        <v>10.5</v>
      </c>
      <c r="P252" s="5" t="str">
        <f>IF(N252="","",LOOKUP(N252,Entries!B$2:B$995,Entries!K$2:K$995))</f>
        <v>Izzy Hopton</v>
      </c>
      <c r="Q252" s="5" t="str">
        <f>IF(N252="","",LOOKUP(N252,Entries!B$2:B$995,Entries!E$2:E$995))</f>
        <v>F15</v>
      </c>
      <c r="R252" s="5" t="str">
        <f>IF(N252="","",LOOKUP(N252,Entries!B$2:B$995,Entries!F$2:F$995))</f>
        <v>Barton &amp; Goole</v>
      </c>
      <c r="S252" s="5" t="str">
        <f>IF(N252="","",LOOKUP(N252,Entries!B$2:B$995,Entries!G$2:G$995))</f>
        <v>F</v>
      </c>
      <c r="T252" s="3">
        <f>IF(R252="Cleethorpes AC",6,0)</f>
        <v>0</v>
      </c>
      <c r="U252" s="3">
        <f>IF(R252="Barnsley AC",6,0)</f>
        <v>0</v>
      </c>
      <c r="V252" s="3">
        <f>IF(R252="Barton &amp; Goole",6,0)</f>
        <v>6</v>
      </c>
      <c r="W252" s="3">
        <f>IF(R252="Wakefield DH &amp; AC",6,0)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IF(B253="","",LOOKUP(B253,Entries!B$2:B$995,Entries!K$2:K$995))</f>
        <v/>
      </c>
      <c r="E253" s="5" t="str">
        <f>IF(B253="","",LOOKUP(B253,Entries!B$2:B$995,Entries!E$2:E$995))</f>
        <v/>
      </c>
      <c r="F253" s="5" t="str">
        <f>IF(B253="","",LOOKUP(B253,Entries!B$2:B$995,Entries!F$2:F$995))</f>
        <v/>
      </c>
      <c r="G253" s="5" t="str">
        <f>IF(B253="","",LOOKUP(B253,Entries!B$2:B$995,Entries!G$2:G$995))</f>
        <v/>
      </c>
      <c r="H253" s="3">
        <f>IF(F253="Cleethorpes AC",5,0)</f>
        <v>0</v>
      </c>
      <c r="I253" s="3">
        <f>IF(F253="Barnsley AC",5,0)</f>
        <v>0</v>
      </c>
      <c r="J253" s="3">
        <f>IF(F253="Barton &amp; Goole",5,0)</f>
        <v>0</v>
      </c>
      <c r="K253" s="3">
        <f>IF(F253="Wakefield DH &amp; AC",5,0)</f>
        <v>0</v>
      </c>
      <c r="M253" s="4">
        <v>4</v>
      </c>
      <c r="N253" s="5">
        <v>229</v>
      </c>
      <c r="O253" s="6">
        <v>8.94</v>
      </c>
      <c r="P253" s="5" t="str">
        <f>IF(N253="","",LOOKUP(N253,Entries!B$2:B$995,Entries!K$2:K$995))</f>
        <v>Evie Lynne Tunney</v>
      </c>
      <c r="Q253" s="5" t="str">
        <f>IF(N253="","",LOOKUP(N253,Entries!B$2:B$995,Entries!E$2:E$995))</f>
        <v>F15</v>
      </c>
      <c r="R253" s="5" t="str">
        <f>IF(N253="","",LOOKUP(N253,Entries!B$2:B$995,Entries!F$2:F$995))</f>
        <v>Wakefield DH &amp; AC</v>
      </c>
      <c r="S253" s="5" t="str">
        <f>IF(N253="","",LOOKUP(N253,Entries!B$2:B$995,Entries!G$2:G$995))</f>
        <v>F</v>
      </c>
      <c r="T253" s="3">
        <f>IF(R253="Cleethorpes AC",5,0)</f>
        <v>0</v>
      </c>
      <c r="U253" s="3">
        <f>IF(R253="Barnsley AC",5,0)</f>
        <v>0</v>
      </c>
      <c r="V253" s="3">
        <f>IF(R253="Barton &amp; Goole",5,0)</f>
        <v>0</v>
      </c>
      <c r="W253" s="3">
        <f>IF(R253="Wakefield DH &amp; AC",5,0)</f>
        <v>5</v>
      </c>
    </row>
    <row r="254" spans="1:23" x14ac:dyDescent="0.2">
      <c r="A254" s="4">
        <v>5</v>
      </c>
      <c r="B254" s="5"/>
      <c r="C254" s="6"/>
      <c r="D254" s="5" t="str">
        <f>IF(B254="","",LOOKUP(B254,Entries!B$2:B$995,Entries!K$2:K$995))</f>
        <v/>
      </c>
      <c r="E254" s="5" t="str">
        <f>IF(B254="","",LOOKUP(B254,Entries!B$2:B$995,Entries!E$2:E$995))</f>
        <v/>
      </c>
      <c r="F254" s="5" t="str">
        <f>IF(B254="","",LOOKUP(B254,Entries!B$2:B$995,Entries!F$2:F$995))</f>
        <v/>
      </c>
      <c r="G254" s="5" t="str">
        <f>IF(B254="","",LOOKUP(B254,Entries!B$2:B$995,Entries!G$2:G$995))</f>
        <v/>
      </c>
      <c r="H254" s="3">
        <f>IF(F254="Cleethorpes AC",4,0)</f>
        <v>0</v>
      </c>
      <c r="I254" s="3">
        <f>IF(F254="Barnsley AC",4,0)</f>
        <v>0</v>
      </c>
      <c r="J254" s="3">
        <f>IF(F254="Barton &amp; Goole",4,0)</f>
        <v>0</v>
      </c>
      <c r="K254" s="3">
        <f>IF(F254="Wakefield DH &amp; AC",4,0)</f>
        <v>0</v>
      </c>
      <c r="M254" s="4">
        <v>5</v>
      </c>
      <c r="N254" s="5"/>
      <c r="O254" s="6"/>
      <c r="P254" s="5" t="str">
        <f>IF(N254="","",LOOKUP(N254,Entries!B$2:B$995,Entries!K$2:K$995))</f>
        <v/>
      </c>
      <c r="Q254" s="5" t="str">
        <f>IF(N254="","",LOOKUP(N254,Entries!B$2:B$995,Entries!E$2:E$995))</f>
        <v/>
      </c>
      <c r="R254" s="5" t="str">
        <f>IF(N254="","",LOOKUP(N254,Entries!B$2:B$995,Entries!F$2:F$995))</f>
        <v/>
      </c>
      <c r="S254" s="5" t="str">
        <f>IF(N254="","",LOOKUP(N254,Entries!B$2:B$995,Entries!G$2:G$995))</f>
        <v/>
      </c>
      <c r="T254" s="3">
        <f>IF(R254="Cleethorpes AC",4,0)</f>
        <v>0</v>
      </c>
      <c r="U254" s="3">
        <f>IF(R254="Barnsley AC",4,0)</f>
        <v>0</v>
      </c>
      <c r="V254" s="3">
        <f>IF(R254="Barton &amp; Goole",4,0)</f>
        <v>0</v>
      </c>
      <c r="W254" s="3">
        <f>IF(R254="Wakefield DH &amp; AC",4,0)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3">
        <f>IF(F255="Cleethorpes AC",3,0)</f>
        <v>0</v>
      </c>
      <c r="I255" s="3">
        <f>IF(F255="Barnsley AC",3,0)</f>
        <v>0</v>
      </c>
      <c r="J255" s="3">
        <f>IF(F255="Barton &amp; Goole",3,0)</f>
        <v>0</v>
      </c>
      <c r="K255" s="3">
        <f>IF(F255="Wakefield DH &amp; AC",3,0)</f>
        <v>0</v>
      </c>
      <c r="M255" s="4">
        <v>6</v>
      </c>
      <c r="N255" s="5"/>
      <c r="O255" s="6"/>
      <c r="P255" s="5" t="str">
        <f>IF(N255="","",LOOKUP(N255,Entries!B$2:B$995,Entries!K$2:K$995))</f>
        <v/>
      </c>
      <c r="Q255" s="5" t="str">
        <f>IF(N255="","",LOOKUP(N255,Entries!B$2:B$995,Entries!E$2:E$995))</f>
        <v/>
      </c>
      <c r="R255" s="5" t="str">
        <f>IF(N255="","",LOOKUP(N255,Entries!B$2:B$995,Entries!F$2:F$995))</f>
        <v/>
      </c>
      <c r="S255" s="5" t="str">
        <f>IF(N255="","",LOOKUP(N255,Entries!B$2:B$995,Entries!G$2:G$995))</f>
        <v/>
      </c>
      <c r="T255" s="3">
        <f>IF(R255="Cleethorpes AC",3,0)</f>
        <v>0</v>
      </c>
      <c r="U255" s="3">
        <f>IF(R255="Barnsley AC",3,0)</f>
        <v>0</v>
      </c>
      <c r="V255" s="3">
        <f>IF(R255="Barton &amp; Goole",3,0)</f>
        <v>0</v>
      </c>
      <c r="W255" s="3">
        <f>IF(R255="Wakefield DH &amp; AC",3,0)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3">
        <f>IF(F256="Cleethorpes AC",2,0)</f>
        <v>0</v>
      </c>
      <c r="I256" s="3">
        <f>IF(F256="Barnsley AC",2,0)</f>
        <v>0</v>
      </c>
      <c r="J256" s="3">
        <f>IF(F256="Barton &amp; Goole",2,0)</f>
        <v>0</v>
      </c>
      <c r="K256" s="3">
        <f>IF(F256="Wakefield DH &amp; AC",2,0)</f>
        <v>0</v>
      </c>
      <c r="M256" s="4">
        <v>7</v>
      </c>
      <c r="N256" s="5"/>
      <c r="O256" s="6"/>
      <c r="P256" s="5" t="str">
        <f>IF(N256="","",LOOKUP(N256,Entries!B$2:B$995,Entries!K$2:K$995))</f>
        <v/>
      </c>
      <c r="Q256" s="5" t="str">
        <f>IF(N256="","",LOOKUP(N256,Entries!B$2:B$995,Entries!E$2:E$995))</f>
        <v/>
      </c>
      <c r="R256" s="5" t="str">
        <f>IF(N256="","",LOOKUP(N256,Entries!B$2:B$995,Entries!F$2:F$995))</f>
        <v/>
      </c>
      <c r="S256" s="5" t="str">
        <f>IF(N256="","",LOOKUP(N256,Entries!B$2:B$995,Entries!G$2:G$995))</f>
        <v/>
      </c>
      <c r="T256" s="3">
        <f>IF(R256="Cleethorpes AC",2,0)</f>
        <v>0</v>
      </c>
      <c r="U256" s="3">
        <f>IF(R256="Barnsley AC",2,0)</f>
        <v>0</v>
      </c>
      <c r="V256" s="3">
        <f>IF(R256="Barton &amp; Goole",2,0)</f>
        <v>0</v>
      </c>
      <c r="W256" s="3">
        <f>IF(R256="Wakefield DH &amp; AC",2,0)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3">
        <f>IF(F257="Cleethorpes AC",1,0)</f>
        <v>0</v>
      </c>
      <c r="I257" s="3">
        <f>IF(F257="Barnsley AC",1,0)</f>
        <v>0</v>
      </c>
      <c r="J257" s="3">
        <f>IF(F257="Barton &amp; Goole",1,0)</f>
        <v>0</v>
      </c>
      <c r="K257" s="3">
        <f>IF(F257="Wakefield DH &amp; AC",1,0)</f>
        <v>0</v>
      </c>
      <c r="M257" s="4">
        <v>8</v>
      </c>
      <c r="N257" s="5"/>
      <c r="O257" s="6"/>
      <c r="P257" s="5" t="str">
        <f>IF(N257="","",LOOKUP(N257,Entries!B$2:B$995,Entries!K$2:K$995))</f>
        <v/>
      </c>
      <c r="Q257" s="5" t="str">
        <f>IF(N257="","",LOOKUP(N257,Entries!B$2:B$995,Entries!E$2:E$995))</f>
        <v/>
      </c>
      <c r="R257" s="5" t="str">
        <f>IF(N257="","",LOOKUP(N257,Entries!B$2:B$995,Entries!F$2:F$995))</f>
        <v/>
      </c>
      <c r="S257" s="5" t="str">
        <f>IF(N257="","",LOOKUP(N257,Entries!B$2:B$995,Entries!G$2:G$995))</f>
        <v/>
      </c>
      <c r="T257" s="3">
        <f>IF(R257="Cleethorpes AC",1,0)</f>
        <v>0</v>
      </c>
      <c r="U257" s="3">
        <f>IF(R257="Barnsley AC",1,0)</f>
        <v>0</v>
      </c>
      <c r="V257" s="3">
        <f>IF(R257="Barton &amp; Goole",1,0)</f>
        <v>0</v>
      </c>
      <c r="W257" s="3">
        <f>IF(R257="Wakefield DH &amp; AC",1,0)</f>
        <v>0</v>
      </c>
    </row>
    <row r="258" spans="1:23" x14ac:dyDescent="0.2">
      <c r="A258" s="4"/>
      <c r="B258" s="5"/>
      <c r="C258" s="6"/>
      <c r="D258" s="8" t="s">
        <v>17</v>
      </c>
      <c r="E258" s="9">
        <f>SUM(H250:H257)</f>
        <v>0</v>
      </c>
      <c r="F258" s="9" t="s">
        <v>851</v>
      </c>
      <c r="G258" s="9"/>
      <c r="M258" s="4"/>
      <c r="N258" s="5"/>
      <c r="O258" s="6"/>
      <c r="P258" s="8" t="s">
        <v>17</v>
      </c>
      <c r="Q258" s="9">
        <f>SUM(T250:T257)</f>
        <v>7</v>
      </c>
      <c r="R258" s="9" t="s">
        <v>851</v>
      </c>
      <c r="S258" s="9"/>
    </row>
    <row r="259" spans="1:23" x14ac:dyDescent="0.2">
      <c r="A259" s="4"/>
      <c r="B259" s="5"/>
      <c r="C259" s="6"/>
      <c r="D259" s="9"/>
      <c r="E259" s="9">
        <f>SUM(I250:I257)</f>
        <v>0</v>
      </c>
      <c r="F259" s="9" t="s">
        <v>107</v>
      </c>
      <c r="G259" s="9"/>
      <c r="M259" s="4"/>
      <c r="N259" s="5"/>
      <c r="O259" s="6"/>
      <c r="P259" s="9"/>
      <c r="Q259" s="9">
        <f>SUM(U250:U257)</f>
        <v>0</v>
      </c>
      <c r="R259" s="9" t="s">
        <v>107</v>
      </c>
      <c r="S259" s="9"/>
    </row>
    <row r="260" spans="1:23" x14ac:dyDescent="0.2">
      <c r="A260" s="4"/>
      <c r="B260" s="5"/>
      <c r="C260" s="6"/>
      <c r="D260" s="31"/>
      <c r="E260" s="9">
        <f>SUM(J250:J257)</f>
        <v>15</v>
      </c>
      <c r="F260" s="31" t="s">
        <v>30</v>
      </c>
      <c r="G260" s="32"/>
      <c r="M260" s="28"/>
      <c r="N260" s="29"/>
      <c r="O260" s="30"/>
      <c r="P260" s="31"/>
      <c r="Q260" s="9">
        <f>SUM(V250:V257)</f>
        <v>6</v>
      </c>
      <c r="R260" s="31" t="s">
        <v>30</v>
      </c>
      <c r="S260" s="32"/>
    </row>
    <row r="261" spans="1:23" ht="13.5" thickBot="1" x14ac:dyDescent="0.25">
      <c r="A261" s="4"/>
      <c r="B261" s="5"/>
      <c r="C261" s="6"/>
      <c r="D261" s="31"/>
      <c r="E261" s="9">
        <f>SUM(K250:K257)</f>
        <v>0</v>
      </c>
      <c r="F261" s="31" t="s">
        <v>1335</v>
      </c>
      <c r="G261" s="32"/>
      <c r="M261" s="28"/>
      <c r="N261" s="29"/>
      <c r="O261" s="30"/>
      <c r="P261" s="31"/>
      <c r="Q261" s="9">
        <f>SUM(W250:W257)</f>
        <v>13</v>
      </c>
      <c r="R261" s="31" t="s">
        <v>1335</v>
      </c>
      <c r="S261" s="32"/>
    </row>
    <row r="262" spans="1:23" x14ac:dyDescent="0.2">
      <c r="A262" s="235" t="s">
        <v>71</v>
      </c>
      <c r="B262" s="236"/>
      <c r="C262" s="236"/>
      <c r="D262" s="236"/>
      <c r="E262" s="236"/>
      <c r="F262" s="236"/>
      <c r="G262" s="237"/>
      <c r="H262" s="2"/>
      <c r="I262" s="2"/>
      <c r="J262" s="2"/>
      <c r="M262" s="241" t="s">
        <v>48</v>
      </c>
      <c r="N262" s="242"/>
      <c r="O262" s="242"/>
      <c r="P262" s="242"/>
      <c r="Q262" s="242"/>
      <c r="R262" s="242"/>
      <c r="S262" s="243"/>
    </row>
    <row r="263" spans="1:23" x14ac:dyDescent="0.2">
      <c r="A263" s="4">
        <v>1</v>
      </c>
      <c r="B263" s="5"/>
      <c r="C263" s="6"/>
      <c r="D263" s="5" t="str">
        <f>IF(B263="","",LOOKUP(B263,Entries!B$2:B$995,Entries!K$2:K$995))</f>
        <v/>
      </c>
      <c r="E263" s="5" t="str">
        <f>IF(B263="","",LOOKUP(B263,Entries!B$2:B$995,Entries!E$2:E$995))</f>
        <v/>
      </c>
      <c r="F263" s="5" t="str">
        <f>IF(B263="","",LOOKUP(B263,Entries!B$2:B$995,Entries!F$2:F$995))</f>
        <v/>
      </c>
      <c r="G263" s="5" t="str">
        <f>IF(B263="","",LOOKUP(B263,Entries!B$2:B$995,Entries!G$2:G$995))</f>
        <v/>
      </c>
      <c r="H263" s="3">
        <f>IF(F263="Cleethorpes AC",8,0)</f>
        <v>0</v>
      </c>
      <c r="I263" s="3">
        <f>IF(F263="Barnsley AC",8,0)</f>
        <v>0</v>
      </c>
      <c r="J263" s="3">
        <f>IF(F263="Barton &amp; Goole",8,0)</f>
        <v>0</v>
      </c>
      <c r="K263" s="3">
        <f>IF(F263="Wakefield DH &amp; AC",8,0)</f>
        <v>0</v>
      </c>
      <c r="M263" s="4">
        <v>1</v>
      </c>
      <c r="N263" s="5">
        <v>305</v>
      </c>
      <c r="O263" s="6">
        <v>11.17</v>
      </c>
      <c r="P263" s="5" t="str">
        <f>IF(N263="","",LOOKUP(N263,Entries!B$2:B$995,Entries!K$2:K$995))</f>
        <v>Daisy Ibberson</v>
      </c>
      <c r="Q263" s="5" t="str">
        <f>IF(N263="","",LOOKUP(N263,Entries!B$2:B$995,Entries!E$2:E$995))</f>
        <v>F17</v>
      </c>
      <c r="R263" s="5" t="str">
        <f>IF(N263="","",LOOKUP(N263,Entries!B$2:B$995,Entries!F$2:F$995))</f>
        <v>Wakefield DH &amp; AC</v>
      </c>
      <c r="S263" s="5" t="str">
        <f>IF(N263="","",LOOKUP(N263,Entries!B$2:B$995,Entries!G$2:G$995))</f>
        <v>F</v>
      </c>
      <c r="T263" s="3">
        <f>IF(R263="Cleethorpes AC",8,0)</f>
        <v>0</v>
      </c>
      <c r="U263" s="3">
        <f>IF(R263="Barnsley AC",8,0)</f>
        <v>0</v>
      </c>
      <c r="V263" s="3">
        <f>IF(R263="Barton &amp; Goole",8,0)</f>
        <v>0</v>
      </c>
      <c r="W263" s="3">
        <f>IF(R263="Wakefield DH &amp; AC",8,0)</f>
        <v>8</v>
      </c>
    </row>
    <row r="264" spans="1:23" x14ac:dyDescent="0.2">
      <c r="A264" s="4">
        <v>2</v>
      </c>
      <c r="B264" s="5"/>
      <c r="C264" s="6"/>
      <c r="D264" s="5" t="str">
        <f>IF(B264="","",LOOKUP(B264,Entries!B$2:B$995,Entries!K$2:K$995))</f>
        <v/>
      </c>
      <c r="E264" s="5" t="str">
        <f>IF(B264="","",LOOKUP(B264,Entries!B$2:B$995,Entries!E$2:E$995))</f>
        <v/>
      </c>
      <c r="F264" s="5" t="str">
        <f>IF(B264="","",LOOKUP(B264,Entries!B$2:B$995,Entries!F$2:F$995))</f>
        <v/>
      </c>
      <c r="G264" s="5" t="str">
        <f>IF(B264="","",LOOKUP(B264,Entries!B$2:B$995,Entries!G$2:G$995))</f>
        <v/>
      </c>
      <c r="H264" s="3">
        <f>IF(F264="Cleethorpes AC",7,0)</f>
        <v>0</v>
      </c>
      <c r="I264" s="3">
        <f>IF(F264="Barnsley AC",7,0)</f>
        <v>0</v>
      </c>
      <c r="J264" s="3">
        <f>IF(F264="Barton &amp; Goole",7,0)</f>
        <v>0</v>
      </c>
      <c r="K264" s="3">
        <f>IF(F264="Wakefield DH &amp; AC",7,0)</f>
        <v>0</v>
      </c>
      <c r="M264" s="4">
        <v>2</v>
      </c>
      <c r="N264" s="5">
        <v>136</v>
      </c>
      <c r="O264" s="6">
        <v>9.27</v>
      </c>
      <c r="P264" s="5" t="str">
        <f>IF(N264="","",LOOKUP(N264,Entries!B$2:B$995,Entries!K$2:K$995))</f>
        <v>Tilly Carotte</v>
      </c>
      <c r="Q264" s="5" t="str">
        <f>IF(N264="","",LOOKUP(N264,Entries!B$2:B$995,Entries!E$2:E$995))</f>
        <v>F17</v>
      </c>
      <c r="R264" s="5" t="str">
        <f>IF(N264="","",LOOKUP(N264,Entries!B$2:B$995,Entries!F$2:F$995))</f>
        <v>Cleethorpes AC</v>
      </c>
      <c r="S264" s="5" t="str">
        <f>IF(N264="","",LOOKUP(N264,Entries!B$2:B$995,Entries!G$2:G$995))</f>
        <v>F</v>
      </c>
      <c r="T264" s="3">
        <f>IF(R264="Cleethorpes AC",7,0)</f>
        <v>7</v>
      </c>
      <c r="U264" s="3">
        <f>IF(R264="Barnsley AC",7,0)</f>
        <v>0</v>
      </c>
      <c r="V264" s="3">
        <f>IF(R264="Barton &amp; Goole",7,0)</f>
        <v>0</v>
      </c>
      <c r="W264" s="3">
        <f>IF(R264="Wakefield DH &amp; AC",7,0)</f>
        <v>0</v>
      </c>
    </row>
    <row r="265" spans="1:23" x14ac:dyDescent="0.2">
      <c r="A265" s="4">
        <v>3</v>
      </c>
      <c r="B265" s="5"/>
      <c r="C265" s="6"/>
      <c r="D265" s="5" t="str">
        <f>IF(B265="","",LOOKUP(B265,Entries!B$2:B$995,Entries!K$2:K$995))</f>
        <v/>
      </c>
      <c r="E265" s="5" t="str">
        <f>IF(B265="","",LOOKUP(B265,Entries!B$2:B$995,Entries!E$2:E$995))</f>
        <v/>
      </c>
      <c r="F265" s="5" t="str">
        <f>IF(B265="","",LOOKUP(B265,Entries!B$2:B$995,Entries!F$2:F$995))</f>
        <v/>
      </c>
      <c r="G265" s="5" t="str">
        <f>IF(B265="","",LOOKUP(B265,Entries!B$2:B$995,Entries!G$2:G$995))</f>
        <v/>
      </c>
      <c r="H265" s="3">
        <f>IF(F265="Cleethorpes AC",6,0)</f>
        <v>0</v>
      </c>
      <c r="I265" s="3">
        <f>IF(F265="Barnsley AC",6,0)</f>
        <v>0</v>
      </c>
      <c r="J265" s="3">
        <f>IF(F265="Barton &amp; Goole",6,0)</f>
        <v>0</v>
      </c>
      <c r="K265" s="3">
        <f>IF(F265="Wakefield DH &amp; AC",6,0)</f>
        <v>0</v>
      </c>
      <c r="M265" s="4">
        <v>3</v>
      </c>
      <c r="N265" s="5">
        <v>308</v>
      </c>
      <c r="O265" s="6">
        <v>9.2200000000000006</v>
      </c>
      <c r="P265" s="5" t="str">
        <f>IF(N265="","",LOOKUP(N265,Entries!B$2:B$995,Entries!K$2:K$995))</f>
        <v>Neve Wade</v>
      </c>
      <c r="Q265" s="5" t="str">
        <f>IF(N265="","",LOOKUP(N265,Entries!B$2:B$995,Entries!E$2:E$995))</f>
        <v>F17</v>
      </c>
      <c r="R265" s="5" t="str">
        <f>IF(N265="","",LOOKUP(N265,Entries!B$2:B$995,Entries!F$2:F$995))</f>
        <v>Wakefield DH &amp; AC</v>
      </c>
      <c r="S265" s="5" t="str">
        <f>IF(N265="","",LOOKUP(N265,Entries!B$2:B$995,Entries!G$2:G$995))</f>
        <v>F</v>
      </c>
      <c r="T265" s="3">
        <f>IF(R265="Cleethorpes AC",6,0)</f>
        <v>0</v>
      </c>
      <c r="U265" s="3">
        <f>IF(R265="Barnsley AC",6,0)</f>
        <v>0</v>
      </c>
      <c r="V265" s="3">
        <f>IF(R265="Barton &amp; Goole",6,0)</f>
        <v>0</v>
      </c>
      <c r="W265" s="3">
        <f>IF(R265="Wakefield DH &amp; AC",6,0)</f>
        <v>6</v>
      </c>
    </row>
    <row r="266" spans="1:23" x14ac:dyDescent="0.2">
      <c r="A266" s="4">
        <v>4</v>
      </c>
      <c r="B266" s="5"/>
      <c r="C266" s="6"/>
      <c r="D266" s="5" t="str">
        <f>IF(B266="","",LOOKUP(B266,Entries!B$2:B$995,Entries!K$2:K$995))</f>
        <v/>
      </c>
      <c r="E266" s="5" t="str">
        <f>IF(B266="","",LOOKUP(B266,Entries!B$2:B$995,Entries!E$2:E$995))</f>
        <v/>
      </c>
      <c r="F266" s="5" t="str">
        <f>IF(B266="","",LOOKUP(B266,Entries!B$2:B$995,Entries!F$2:F$995))</f>
        <v/>
      </c>
      <c r="G266" s="5" t="str">
        <f>IF(B266="","",LOOKUP(B266,Entries!B$2:B$995,Entries!G$2:G$995))</f>
        <v/>
      </c>
      <c r="H266" s="3">
        <f>IF(F266="Cleethorpes AC",5,0)</f>
        <v>0</v>
      </c>
      <c r="I266" s="3">
        <f>IF(F266="Barnsley AC",5,0)</f>
        <v>0</v>
      </c>
      <c r="J266" s="3">
        <f>IF(F266="Barton &amp; Goole",5,0)</f>
        <v>0</v>
      </c>
      <c r="K266" s="3">
        <f>IF(F266="Wakefield DH &amp; AC",5,0)</f>
        <v>0</v>
      </c>
      <c r="M266" s="4">
        <v>4</v>
      </c>
      <c r="N266" s="5"/>
      <c r="O266" s="6"/>
      <c r="P266" s="5" t="str">
        <f>IF(N266="","",LOOKUP(N266,Entries!B$2:B$995,Entries!K$2:K$995))</f>
        <v/>
      </c>
      <c r="Q266" s="5" t="str">
        <f>IF(N266="","",LOOKUP(N266,Entries!B$2:B$995,Entries!E$2:E$995))</f>
        <v/>
      </c>
      <c r="R266" s="5" t="str">
        <f>IF(N266="","",LOOKUP(N266,Entries!B$2:B$995,Entries!F$2:F$995))</f>
        <v/>
      </c>
      <c r="S266" s="5" t="str">
        <f>IF(N266="","",LOOKUP(N266,Entries!B$2:B$995,Entries!G$2:G$995))</f>
        <v/>
      </c>
      <c r="T266" s="3">
        <f>IF(R266="Cleethorpes AC",5,0)</f>
        <v>0</v>
      </c>
      <c r="U266" s="3">
        <f>IF(R266="Barnsley AC",5,0)</f>
        <v>0</v>
      </c>
      <c r="V266" s="3">
        <f>IF(R266="Barton &amp; Goole",5,0)</f>
        <v>0</v>
      </c>
      <c r="W266" s="3">
        <f>IF(R266="Wakefield DH &amp; AC",5,0)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IF(B267="","",LOOKUP(B267,Entries!B$2:B$995,Entries!K$2:K$995))</f>
        <v/>
      </c>
      <c r="E267" s="5" t="str">
        <f>IF(B267="","",LOOKUP(B267,Entries!B$2:B$995,Entries!E$2:E$995))</f>
        <v/>
      </c>
      <c r="F267" s="5" t="str">
        <f>IF(B267="","",LOOKUP(B267,Entries!B$2:B$995,Entries!F$2:F$995))</f>
        <v/>
      </c>
      <c r="G267" s="5" t="str">
        <f>IF(B267="","",LOOKUP(B267,Entries!B$2:B$995,Entries!G$2:G$995))</f>
        <v/>
      </c>
      <c r="H267" s="3">
        <f>IF(F267="Cleethorpes AC",4,0)</f>
        <v>0</v>
      </c>
      <c r="I267" s="3">
        <f>IF(F267="Barnsley AC",4,0)</f>
        <v>0</v>
      </c>
      <c r="J267" s="3">
        <f>IF(F267="Barton &amp; Goole",4,0)</f>
        <v>0</v>
      </c>
      <c r="K267" s="3">
        <f>IF(F267="Wakefield DH &amp; AC",4,0)</f>
        <v>0</v>
      </c>
      <c r="M267" s="4">
        <v>5</v>
      </c>
      <c r="N267" s="5"/>
      <c r="O267" s="6"/>
      <c r="P267" s="5" t="str">
        <f>IF(N267="","",LOOKUP(N267,Entries!B$2:B$995,Entries!K$2:K$995))</f>
        <v/>
      </c>
      <c r="Q267" s="5" t="str">
        <f>IF(N267="","",LOOKUP(N267,Entries!B$2:B$995,Entries!E$2:E$995))</f>
        <v/>
      </c>
      <c r="R267" s="5" t="str">
        <f>IF(N267="","",LOOKUP(N267,Entries!B$2:B$995,Entries!F$2:F$995))</f>
        <v/>
      </c>
      <c r="S267" s="5" t="str">
        <f>IF(N267="","",LOOKUP(N267,Entries!B$2:B$995,Entries!G$2:G$995))</f>
        <v/>
      </c>
      <c r="T267" s="3">
        <f>IF(R267="Cleethorpes AC",4,0)</f>
        <v>0</v>
      </c>
      <c r="U267" s="3">
        <f>IF(R267="Barnsley AC",4,0)</f>
        <v>0</v>
      </c>
      <c r="V267" s="3">
        <f>IF(R267="Barton &amp; Goole",4,0)</f>
        <v>0</v>
      </c>
      <c r="W267" s="3">
        <f>IF(R267="Wakefield DH &amp; AC",4,0)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3">
        <f>IF(F268="Cleethorpes AC",3,0)</f>
        <v>0</v>
      </c>
      <c r="I268" s="3">
        <f>IF(F268="Barnsley AC",3,0)</f>
        <v>0</v>
      </c>
      <c r="J268" s="3">
        <f>IF(F268="Barton &amp; Goole",3,0)</f>
        <v>0</v>
      </c>
      <c r="K268" s="3">
        <f>IF(F268="Wakefield DH &amp; AC",3,0)</f>
        <v>0</v>
      </c>
      <c r="M268" s="4">
        <v>6</v>
      </c>
      <c r="N268" s="5"/>
      <c r="O268" s="6"/>
      <c r="P268" s="5" t="str">
        <f>IF(N268="","",LOOKUP(N268,Entries!B$2:B$995,Entries!K$2:K$995))</f>
        <v/>
      </c>
      <c r="Q268" s="5" t="str">
        <f>IF(N268="","",LOOKUP(N268,Entries!B$2:B$995,Entries!E$2:E$995))</f>
        <v/>
      </c>
      <c r="R268" s="5" t="str">
        <f>IF(N268="","",LOOKUP(N268,Entries!B$2:B$995,Entries!F$2:F$995))</f>
        <v/>
      </c>
      <c r="S268" s="5" t="str">
        <f>IF(N268="","",LOOKUP(N268,Entries!B$2:B$995,Entries!G$2:G$995))</f>
        <v/>
      </c>
      <c r="T268" s="3">
        <f>IF(R268="Cleethorpes AC",3,0)</f>
        <v>0</v>
      </c>
      <c r="U268" s="3">
        <f>IF(R268="Barnsley AC",3,0)</f>
        <v>0</v>
      </c>
      <c r="V268" s="3">
        <f>IF(R268="Barton &amp; Goole",3,0)</f>
        <v>0</v>
      </c>
      <c r="W268" s="3">
        <f>IF(R268="Wakefield DH &amp; AC",3,0)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3">
        <f>IF(F269="Cleethorpes AC",2,0)</f>
        <v>0</v>
      </c>
      <c r="I269" s="3">
        <f>IF(F269="Barnsley AC",2,0)</f>
        <v>0</v>
      </c>
      <c r="J269" s="3">
        <f>IF(F269="Barton &amp; Goole",2,0)</f>
        <v>0</v>
      </c>
      <c r="K269" s="3">
        <f>IF(F269="Wakefield DH &amp; AC",2,0)</f>
        <v>0</v>
      </c>
      <c r="M269" s="4">
        <v>7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3">
        <f>IF(R269="Cleethorpes AC",2,0)</f>
        <v>0</v>
      </c>
      <c r="U269" s="3">
        <f>IF(R269="Barnsley AC",2,0)</f>
        <v>0</v>
      </c>
      <c r="V269" s="3">
        <f>IF(R269="Barton &amp; Goole",2,0)</f>
        <v>0</v>
      </c>
      <c r="W269" s="3">
        <f>IF(R269="Wakefield DH &amp; AC",2,0)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3">
        <f>IF(F270="Cleethorpes AC",1,0)</f>
        <v>0</v>
      </c>
      <c r="I270" s="3">
        <f>IF(F270="Barnsley AC",1,0)</f>
        <v>0</v>
      </c>
      <c r="J270" s="3">
        <f>IF(F270="Barton &amp; Goole",1,0)</f>
        <v>0</v>
      </c>
      <c r="K270" s="3">
        <f>IF(F270="Wakefield DH &amp; AC",1,0)</f>
        <v>0</v>
      </c>
      <c r="M270" s="4">
        <v>8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3">
        <f>IF(R270="Cleethorpes AC",1,0)</f>
        <v>0</v>
      </c>
      <c r="U270" s="3">
        <f>IF(R270="Barnsley AC",1,0)</f>
        <v>0</v>
      </c>
      <c r="V270" s="3">
        <f>IF(R270="Barton &amp; Goole",1,0)</f>
        <v>0</v>
      </c>
      <c r="W270" s="3">
        <f>IF(R270="Wakefield DH &amp; AC",1,0)</f>
        <v>0</v>
      </c>
    </row>
    <row r="271" spans="1:23" x14ac:dyDescent="0.2">
      <c r="A271" s="4"/>
      <c r="B271" s="5"/>
      <c r="C271" s="6"/>
      <c r="D271" s="8" t="s">
        <v>17</v>
      </c>
      <c r="E271" s="9">
        <f>SUM(H263:H270)</f>
        <v>0</v>
      </c>
      <c r="F271" s="9" t="s">
        <v>851</v>
      </c>
      <c r="G271" s="9"/>
      <c r="M271" s="4"/>
      <c r="N271" s="5"/>
      <c r="O271" s="6"/>
      <c r="P271" s="8" t="s">
        <v>17</v>
      </c>
      <c r="Q271" s="9">
        <f>SUM(T263:T270)</f>
        <v>7</v>
      </c>
      <c r="R271" s="9" t="s">
        <v>851</v>
      </c>
      <c r="S271" s="9"/>
    </row>
    <row r="272" spans="1:23" x14ac:dyDescent="0.2">
      <c r="A272" s="4"/>
      <c r="B272" s="5"/>
      <c r="C272" s="6"/>
      <c r="D272" s="9"/>
      <c r="E272" s="9">
        <f>SUM(I263:I270)</f>
        <v>0</v>
      </c>
      <c r="F272" s="9" t="s">
        <v>107</v>
      </c>
      <c r="G272" s="9"/>
      <c r="M272" s="4"/>
      <c r="N272" s="5"/>
      <c r="O272" s="6"/>
      <c r="P272" s="9"/>
      <c r="Q272" s="9">
        <f>SUM(U263:U270)</f>
        <v>0</v>
      </c>
      <c r="R272" s="9" t="s">
        <v>107</v>
      </c>
      <c r="S272" s="9"/>
    </row>
    <row r="273" spans="1:23" x14ac:dyDescent="0.2">
      <c r="A273" s="4"/>
      <c r="B273" s="5"/>
      <c r="C273" s="6"/>
      <c r="D273" s="31"/>
      <c r="E273" s="9">
        <f>SUM(J263:J270)</f>
        <v>0</v>
      </c>
      <c r="F273" s="31" t="s">
        <v>30</v>
      </c>
      <c r="G273" s="32"/>
      <c r="M273" s="28"/>
      <c r="N273" s="29"/>
      <c r="O273" s="30"/>
      <c r="P273" s="31"/>
      <c r="Q273" s="9">
        <f>SUM(V263:V270)</f>
        <v>0</v>
      </c>
      <c r="R273" s="31" t="s">
        <v>30</v>
      </c>
      <c r="S273" s="32"/>
    </row>
    <row r="274" spans="1:23" ht="13.5" thickBot="1" x14ac:dyDescent="0.25">
      <c r="A274" s="4"/>
      <c r="B274" s="5"/>
      <c r="C274" s="6"/>
      <c r="D274" s="31"/>
      <c r="E274" s="9">
        <f>SUM(K263:K270)</f>
        <v>0</v>
      </c>
      <c r="F274" s="31" t="s">
        <v>1335</v>
      </c>
      <c r="G274" s="32"/>
      <c r="M274" s="28"/>
      <c r="N274" s="29"/>
      <c r="O274" s="30"/>
      <c r="P274" s="31"/>
      <c r="Q274" s="9">
        <f>SUM(W263:W270)</f>
        <v>14</v>
      </c>
      <c r="R274" s="31" t="s">
        <v>1335</v>
      </c>
      <c r="S274" s="32"/>
    </row>
    <row r="275" spans="1:23" x14ac:dyDescent="0.2">
      <c r="A275" s="235" t="s">
        <v>72</v>
      </c>
      <c r="B275" s="236"/>
      <c r="C275" s="236"/>
      <c r="D275" s="236"/>
      <c r="E275" s="236"/>
      <c r="F275" s="236"/>
      <c r="G275" s="237"/>
      <c r="H275" s="2"/>
      <c r="I275" s="2"/>
      <c r="J275" s="2"/>
      <c r="M275" s="241" t="s">
        <v>19</v>
      </c>
      <c r="N275" s="242"/>
      <c r="O275" s="242"/>
      <c r="P275" s="242"/>
      <c r="Q275" s="242"/>
      <c r="R275" s="242"/>
      <c r="S275" s="243"/>
    </row>
    <row r="276" spans="1:23" x14ac:dyDescent="0.2">
      <c r="A276" s="4">
        <v>1</v>
      </c>
      <c r="B276" s="5"/>
      <c r="C276" s="6"/>
      <c r="D276" s="5" t="str">
        <f>IF(B276="","",LOOKUP(B276,Entries!B$2:B$995,Entries!K$2:K$995))</f>
        <v/>
      </c>
      <c r="E276" s="5" t="str">
        <f>IF(B276="","",LOOKUP(B276,Entries!B$2:B$995,Entries!E$2:E$995))</f>
        <v/>
      </c>
      <c r="F276" s="5" t="str">
        <f>IF(B276="","",LOOKUP(B276,Entries!B$2:B$995,Entries!F$2:F$995))</f>
        <v/>
      </c>
      <c r="G276" s="5" t="str">
        <f>IF(B276="","",LOOKUP(B276,Entries!B$2:B$995,Entries!G$2:G$995))</f>
        <v/>
      </c>
      <c r="H276" s="3">
        <f>IF(F276="Cleethorpes AC",8,0)</f>
        <v>0</v>
      </c>
      <c r="I276" s="3">
        <f>IF(F276="Barnsley AC",8,0)</f>
        <v>0</v>
      </c>
      <c r="J276" s="3">
        <f>IF(F276="Barton &amp; Goole",8,0)</f>
        <v>0</v>
      </c>
      <c r="K276" s="3">
        <f>IF(F276="Wakefield DH &amp; AC",8,0)</f>
        <v>0</v>
      </c>
      <c r="M276" s="4">
        <v>1</v>
      </c>
      <c r="N276" s="5">
        <v>259</v>
      </c>
      <c r="O276" s="6">
        <v>9.73</v>
      </c>
      <c r="P276" s="5" t="str">
        <f>IF(N276="","",LOOKUP(N276,Entries!B$2:B$995,Entries!K$2:K$995))</f>
        <v>Joshua Akintolu</v>
      </c>
      <c r="Q276" s="5" t="str">
        <f>IF(N276="","",LOOKUP(N276,Entries!B$2:B$995,Entries!E$2:E$995))</f>
        <v>M15</v>
      </c>
      <c r="R276" s="5" t="str">
        <f>IF(N276="","",LOOKUP(N276,Entries!B$2:B$995,Entries!F$2:F$995))</f>
        <v>Wakefield DH &amp; AC</v>
      </c>
      <c r="S276" s="5" t="str">
        <f>IF(N276="","",LOOKUP(N276,Entries!B$2:B$995,Entries!G$2:G$995))</f>
        <v>M</v>
      </c>
      <c r="T276" s="3">
        <f>IF(R276="Cleethorpes AC",8,0)</f>
        <v>0</v>
      </c>
      <c r="U276" s="3">
        <f>IF(R276="Barnsley AC",8,0)</f>
        <v>0</v>
      </c>
      <c r="V276" s="3">
        <f>IF(R276="Barton &amp; Goole",8,0)</f>
        <v>0</v>
      </c>
      <c r="W276" s="3">
        <f>IF(R276="Wakefield DH &amp; AC",8,0)</f>
        <v>8</v>
      </c>
    </row>
    <row r="277" spans="1:23" x14ac:dyDescent="0.2">
      <c r="A277" s="4">
        <v>2</v>
      </c>
      <c r="B277" s="5"/>
      <c r="C277" s="6"/>
      <c r="D277" s="5" t="str">
        <f>IF(B277="","",LOOKUP(B277,Entries!B$2:B$995,Entries!K$2:K$995))</f>
        <v/>
      </c>
      <c r="E277" s="5" t="str">
        <f>IF(B277="","",LOOKUP(B277,Entries!B$2:B$995,Entries!E$2:E$995))</f>
        <v/>
      </c>
      <c r="F277" s="5" t="str">
        <f>IF(B277="","",LOOKUP(B277,Entries!B$2:B$995,Entries!F$2:F$995))</f>
        <v/>
      </c>
      <c r="G277" s="5" t="str">
        <f>IF(B277="","",LOOKUP(B277,Entries!B$2:B$995,Entries!G$2:G$995))</f>
        <v/>
      </c>
      <c r="H277" s="3">
        <f>IF(F277="Cleethorpes AC",7,0)</f>
        <v>0</v>
      </c>
      <c r="I277" s="3">
        <f>IF(F277="Barnsley AC",7,0)</f>
        <v>0</v>
      </c>
      <c r="J277" s="3">
        <f>IF(F277="Barton &amp; Goole",7,0)</f>
        <v>0</v>
      </c>
      <c r="K277" s="3">
        <f>IF(F277="Wakefield DH &amp; AC",7,0)</f>
        <v>0</v>
      </c>
      <c r="M277" s="4">
        <v>2</v>
      </c>
      <c r="N277" s="5">
        <v>257</v>
      </c>
      <c r="O277" s="6">
        <v>6.87</v>
      </c>
      <c r="P277" s="5" t="str">
        <f>IF(N277="","",LOOKUP(N277,Entries!B$2:B$995,Entries!K$2:K$995))</f>
        <v>Cohen Mcandrew</v>
      </c>
      <c r="Q277" s="5" t="str">
        <f>IF(N277="","",LOOKUP(N277,Entries!B$2:B$995,Entries!E$2:E$995))</f>
        <v>M15</v>
      </c>
      <c r="R277" s="5" t="str">
        <f>IF(N277="","",LOOKUP(N277,Entries!B$2:B$995,Entries!F$2:F$995))</f>
        <v>Wakefield DH &amp; AC</v>
      </c>
      <c r="S277" s="5" t="str">
        <f>IF(N277="","",LOOKUP(N277,Entries!B$2:B$995,Entries!G$2:G$995))</f>
        <v>M</v>
      </c>
      <c r="T277" s="3">
        <f>IF(R277="Cleethorpes AC",7,0)</f>
        <v>0</v>
      </c>
      <c r="U277" s="3">
        <f>IF(R277="Barnsley AC",7,0)</f>
        <v>0</v>
      </c>
      <c r="V277" s="3">
        <f>IF(R277="Barton &amp; Goole",7,0)</f>
        <v>0</v>
      </c>
      <c r="W277" s="3">
        <f>IF(R277="Wakefield DH &amp; AC",7,0)</f>
        <v>7</v>
      </c>
    </row>
    <row r="278" spans="1:23" x14ac:dyDescent="0.2">
      <c r="A278" s="4">
        <v>3</v>
      </c>
      <c r="B278" s="5"/>
      <c r="C278" s="6"/>
      <c r="D278" s="5" t="str">
        <f>IF(B278="","",LOOKUP(B278,Entries!B$2:B$995,Entries!K$2:K$995))</f>
        <v/>
      </c>
      <c r="E278" s="5" t="str">
        <f>IF(B278="","",LOOKUP(B278,Entries!B$2:B$995,Entries!E$2:E$995))</f>
        <v/>
      </c>
      <c r="F278" s="5" t="str">
        <f>IF(B278="","",LOOKUP(B278,Entries!B$2:B$995,Entries!F$2:F$995))</f>
        <v/>
      </c>
      <c r="G278" s="5" t="str">
        <f>IF(B278="","",LOOKUP(B278,Entries!B$2:B$995,Entries!G$2:G$995))</f>
        <v/>
      </c>
      <c r="H278" s="3">
        <f>IF(F278="Cleethorpes AC",6,0)</f>
        <v>0</v>
      </c>
      <c r="I278" s="3">
        <f>IF(F278="Barnsley AC",6,0)</f>
        <v>0</v>
      </c>
      <c r="J278" s="3">
        <f>IF(F278="Barton &amp; Goole",6,0)</f>
        <v>0</v>
      </c>
      <c r="K278" s="3">
        <f>IF(F278="Wakefield DH &amp; AC",6,0)</f>
        <v>0</v>
      </c>
      <c r="M278" s="4">
        <v>3</v>
      </c>
      <c r="N278" s="5"/>
      <c r="O278" s="6"/>
      <c r="P278" s="5" t="str">
        <f>IF(N278="","",LOOKUP(N278,Entries!B$2:B$995,Entries!K$2:K$995))</f>
        <v/>
      </c>
      <c r="Q278" s="5" t="str">
        <f>IF(N278="","",LOOKUP(N278,Entries!B$2:B$995,Entries!E$2:E$995))</f>
        <v/>
      </c>
      <c r="R278" s="5" t="str">
        <f>IF(N278="","",LOOKUP(N278,Entries!B$2:B$995,Entries!F$2:F$995))</f>
        <v/>
      </c>
      <c r="S278" s="5" t="str">
        <f>IF(N278="","",LOOKUP(N278,Entries!B$2:B$995,Entries!G$2:G$995))</f>
        <v/>
      </c>
      <c r="T278" s="3">
        <f>IF(R278="Cleethorpes AC",6,0)</f>
        <v>0</v>
      </c>
      <c r="U278" s="3">
        <f>IF(R278="Barnsley AC",6,0)</f>
        <v>0</v>
      </c>
      <c r="V278" s="3">
        <f>IF(R278="Barton &amp; Goole",6,0)</f>
        <v>0</v>
      </c>
      <c r="W278" s="3">
        <f>IF(R278="Wakefield DH &amp; AC",6,0)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IF(B279="","",LOOKUP(B279,Entries!B$2:B$995,Entries!K$2:K$995))</f>
        <v/>
      </c>
      <c r="E279" s="5" t="str">
        <f>IF(B279="","",LOOKUP(B279,Entries!B$2:B$995,Entries!E$2:E$995))</f>
        <v/>
      </c>
      <c r="F279" s="5" t="str">
        <f>IF(B279="","",LOOKUP(B279,Entries!B$2:B$995,Entries!F$2:F$995))</f>
        <v/>
      </c>
      <c r="G279" s="5" t="str">
        <f>IF(B279="","",LOOKUP(B279,Entries!B$2:B$995,Entries!G$2:G$995))</f>
        <v/>
      </c>
      <c r="H279" s="3">
        <f>IF(F279="Cleethorpes AC",5,0)</f>
        <v>0</v>
      </c>
      <c r="I279" s="3">
        <f>IF(F279="Barnsley AC",5,0)</f>
        <v>0</v>
      </c>
      <c r="J279" s="3">
        <f>IF(F279="Barton &amp; Goole",5,0)</f>
        <v>0</v>
      </c>
      <c r="K279" s="3">
        <f>IF(F279="Wakefield DH &amp; AC",5,0)</f>
        <v>0</v>
      </c>
      <c r="M279" s="4">
        <v>4</v>
      </c>
      <c r="N279" s="5"/>
      <c r="O279" s="6"/>
      <c r="P279" s="5" t="str">
        <f>IF(N279="","",LOOKUP(N279,Entries!B$2:B$995,Entries!K$2:K$995))</f>
        <v/>
      </c>
      <c r="Q279" s="5" t="str">
        <f>IF(N279="","",LOOKUP(N279,Entries!B$2:B$995,Entries!E$2:E$995))</f>
        <v/>
      </c>
      <c r="R279" s="5" t="str">
        <f>IF(N279="","",LOOKUP(N279,Entries!B$2:B$995,Entries!F$2:F$995))</f>
        <v/>
      </c>
      <c r="S279" s="5" t="str">
        <f>IF(N279="","",LOOKUP(N279,Entries!B$2:B$995,Entries!G$2:G$995))</f>
        <v/>
      </c>
      <c r="T279" s="3">
        <f>IF(R279="Cleethorpes AC",5,0)</f>
        <v>0</v>
      </c>
      <c r="U279" s="3">
        <f>IF(R279="Barnsley AC",5,0)</f>
        <v>0</v>
      </c>
      <c r="V279" s="3">
        <f>IF(R279="Barton &amp; Goole",5,0)</f>
        <v>0</v>
      </c>
      <c r="W279" s="3">
        <f>IF(R279="Wakefield DH &amp; AC",5,0)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IF(B280="","",LOOKUP(B280,Entries!B$2:B$995,Entries!K$2:K$995))</f>
        <v/>
      </c>
      <c r="E280" s="5" t="str">
        <f>IF(B280="","",LOOKUP(B280,Entries!B$2:B$995,Entries!E$2:E$995))</f>
        <v/>
      </c>
      <c r="F280" s="5" t="str">
        <f>IF(B280="","",LOOKUP(B280,Entries!B$2:B$995,Entries!F$2:F$995))</f>
        <v/>
      </c>
      <c r="G280" s="5" t="str">
        <f>IF(B280="","",LOOKUP(B280,Entries!B$2:B$995,Entries!G$2:G$995))</f>
        <v/>
      </c>
      <c r="H280" s="3">
        <f>IF(F280="Cleethorpes AC",4,0)</f>
        <v>0</v>
      </c>
      <c r="I280" s="3">
        <f>IF(F280="Barnsley AC",4,0)</f>
        <v>0</v>
      </c>
      <c r="J280" s="3">
        <f>IF(F280="Barton &amp; Goole",4,0)</f>
        <v>0</v>
      </c>
      <c r="K280" s="3">
        <f>IF(F280="Wakefield DH &amp; AC",4,0)</f>
        <v>0</v>
      </c>
      <c r="M280" s="4">
        <v>5</v>
      </c>
      <c r="N280" s="5"/>
      <c r="O280" s="6"/>
      <c r="P280" s="5" t="str">
        <f>IF(N280="","",LOOKUP(N280,Entries!B$2:B$995,Entries!K$2:K$995))</f>
        <v/>
      </c>
      <c r="Q280" s="5" t="str">
        <f>IF(N280="","",LOOKUP(N280,Entries!B$2:B$995,Entries!E$2:E$995))</f>
        <v/>
      </c>
      <c r="R280" s="5" t="str">
        <f>IF(N280="","",LOOKUP(N280,Entries!B$2:B$995,Entries!F$2:F$995))</f>
        <v/>
      </c>
      <c r="S280" s="5" t="str">
        <f>IF(N280="","",LOOKUP(N280,Entries!B$2:B$995,Entries!G$2:G$995))</f>
        <v/>
      </c>
      <c r="T280" s="3">
        <f>IF(R280="Cleethorpes AC",4,0)</f>
        <v>0</v>
      </c>
      <c r="U280" s="3">
        <f>IF(R280="Barnsley AC",4,0)</f>
        <v>0</v>
      </c>
      <c r="V280" s="3">
        <f>IF(R280="Barton &amp; Goole",4,0)</f>
        <v>0</v>
      </c>
      <c r="W280" s="3">
        <f>IF(R280="Wakefield DH &amp; AC",4,0)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IF(B281="","",LOOKUP(B281,Entries!B$2:B$995,Entries!K$2:K$995))</f>
        <v/>
      </c>
      <c r="E281" s="5" t="str">
        <f>IF(B281="","",LOOKUP(B281,Entries!B$2:B$995,Entries!E$2:E$995))</f>
        <v/>
      </c>
      <c r="F281" s="5" t="str">
        <f>IF(B281="","",LOOKUP(B281,Entries!B$2:B$995,Entries!F$2:F$995))</f>
        <v/>
      </c>
      <c r="G281" s="5" t="str">
        <f>IF(B281="","",LOOKUP(B281,Entries!B$2:B$995,Entries!G$2:G$995))</f>
        <v/>
      </c>
      <c r="H281" s="3">
        <f>IF(F281="Cleethorpes AC",3,0)</f>
        <v>0</v>
      </c>
      <c r="I281" s="3">
        <f>IF(F281="Barnsley AC",3,0)</f>
        <v>0</v>
      </c>
      <c r="J281" s="3">
        <f>IF(F281="Barton &amp; Goole",3,0)</f>
        <v>0</v>
      </c>
      <c r="K281" s="3">
        <f>IF(F281="Wakefield DH &amp; AC",3,0)</f>
        <v>0</v>
      </c>
      <c r="M281" s="4">
        <v>6</v>
      </c>
      <c r="N281" s="5"/>
      <c r="O281" s="6"/>
      <c r="P281" s="5" t="str">
        <f>IF(N281="","",LOOKUP(N281,Entries!B$2:B$995,Entries!K$2:K$995))</f>
        <v/>
      </c>
      <c r="Q281" s="5" t="str">
        <f>IF(N281="","",LOOKUP(N281,Entries!B$2:B$995,Entries!E$2:E$995))</f>
        <v/>
      </c>
      <c r="R281" s="5" t="str">
        <f>IF(N281="","",LOOKUP(N281,Entries!B$2:B$995,Entries!F$2:F$995))</f>
        <v/>
      </c>
      <c r="S281" s="5" t="str">
        <f>IF(N281="","",LOOKUP(N281,Entries!B$2:B$995,Entries!G$2:G$995))</f>
        <v/>
      </c>
      <c r="T281" s="3">
        <f>IF(R281="Cleethorpes AC",3,0)</f>
        <v>0</v>
      </c>
      <c r="U281" s="3">
        <f>IF(R281="Barnsley AC",3,0)</f>
        <v>0</v>
      </c>
      <c r="V281" s="3">
        <f>IF(R281="Barton &amp; Goole",3,0)</f>
        <v>0</v>
      </c>
      <c r="W281" s="3">
        <f>IF(R281="Wakefield DH &amp; AC",3,0)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IF(B282="","",LOOKUP(B282,Entries!B$2:B$995,Entries!K$2:K$995))</f>
        <v/>
      </c>
      <c r="E282" s="5" t="str">
        <f>IF(B282="","",LOOKUP(B282,Entries!B$2:B$995,Entries!E$2:E$995))</f>
        <v/>
      </c>
      <c r="F282" s="5" t="str">
        <f>IF(B282="","",LOOKUP(B282,Entries!B$2:B$995,Entries!F$2:F$995))</f>
        <v/>
      </c>
      <c r="G282" s="5" t="str">
        <f>IF(B282="","",LOOKUP(B282,Entries!B$2:B$995,Entries!G$2:G$995))</f>
        <v/>
      </c>
      <c r="H282" s="3">
        <f>IF(F282="Cleethorpes AC",2,0)</f>
        <v>0</v>
      </c>
      <c r="I282" s="3">
        <f>IF(F282="Barnsley AC",2,0)</f>
        <v>0</v>
      </c>
      <c r="J282" s="3">
        <f>IF(F282="Barton &amp; Goole",2,0)</f>
        <v>0</v>
      </c>
      <c r="K282" s="3">
        <f>IF(F282="Wakefield DH &amp; AC",2,0)</f>
        <v>0</v>
      </c>
      <c r="M282" s="4">
        <v>7</v>
      </c>
      <c r="N282" s="5"/>
      <c r="O282" s="6"/>
      <c r="P282" s="5" t="str">
        <f>IF(N282="","",LOOKUP(N282,Entries!B$2:B$995,Entries!K$2:K$995))</f>
        <v/>
      </c>
      <c r="Q282" s="5" t="str">
        <f>IF(N282="","",LOOKUP(N282,Entries!B$2:B$995,Entries!E$2:E$995))</f>
        <v/>
      </c>
      <c r="R282" s="5" t="str">
        <f>IF(N282="","",LOOKUP(N282,Entries!B$2:B$995,Entries!F$2:F$995))</f>
        <v/>
      </c>
      <c r="S282" s="5" t="str">
        <f>IF(N282="","",LOOKUP(N282,Entries!B$2:B$995,Entries!G$2:G$995))</f>
        <v/>
      </c>
      <c r="T282" s="3">
        <f>IF(R282="Cleethorpes AC",2,0)</f>
        <v>0</v>
      </c>
      <c r="U282" s="3">
        <f>IF(R282="Barnsley AC",2,0)</f>
        <v>0</v>
      </c>
      <c r="V282" s="3">
        <f>IF(R282="Barton &amp; Goole",2,0)</f>
        <v>0</v>
      </c>
      <c r="W282" s="3">
        <f>IF(R282="Wakefield DH &amp; AC",2,0)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3">
        <f>IF(F283="Cleethorpes AC",1,0)</f>
        <v>0</v>
      </c>
      <c r="I283" s="3">
        <f>IF(F283="Barnsley AC",1,0)</f>
        <v>0</v>
      </c>
      <c r="J283" s="3">
        <f>IF(F283="Barton &amp; Goole",1,0)</f>
        <v>0</v>
      </c>
      <c r="K283" s="3">
        <f>IF(F283="Wakefield DH &amp; AC",1,0)</f>
        <v>0</v>
      </c>
      <c r="M283" s="4">
        <v>8</v>
      </c>
      <c r="N283" s="5"/>
      <c r="O283" s="6"/>
      <c r="P283" s="5" t="str">
        <f>IF(N283="","",LOOKUP(N283,Entries!B$2:B$995,Entries!K$2:K$995))</f>
        <v/>
      </c>
      <c r="Q283" s="5" t="str">
        <f>IF(N283="","",LOOKUP(N283,Entries!B$2:B$995,Entries!E$2:E$995))</f>
        <v/>
      </c>
      <c r="R283" s="5" t="str">
        <f>IF(N283="","",LOOKUP(N283,Entries!B$2:B$995,Entries!F$2:F$995))</f>
        <v/>
      </c>
      <c r="S283" s="5" t="str">
        <f>IF(N283="","",LOOKUP(N283,Entries!B$2:B$995,Entries!G$2:G$995))</f>
        <v/>
      </c>
      <c r="T283" s="3">
        <f>IF(R283="Cleethorpes AC",1,0)</f>
        <v>0</v>
      </c>
      <c r="U283" s="3">
        <f>IF(R283="Barnsley AC",1,0)</f>
        <v>0</v>
      </c>
      <c r="V283" s="3">
        <f>IF(R283="Barton &amp; Goole",1,0)</f>
        <v>0</v>
      </c>
      <c r="W283" s="3">
        <f>IF(R283="Wakefield DH &amp; AC",1,0)</f>
        <v>0</v>
      </c>
    </row>
    <row r="284" spans="1:23" x14ac:dyDescent="0.2">
      <c r="A284" s="4"/>
      <c r="B284" s="5"/>
      <c r="C284" s="6"/>
      <c r="D284" s="8" t="s">
        <v>17</v>
      </c>
      <c r="E284" s="9">
        <f>SUM(H276:H283)</f>
        <v>0</v>
      </c>
      <c r="F284" s="9" t="s">
        <v>851</v>
      </c>
      <c r="G284" s="9"/>
      <c r="M284" s="4"/>
      <c r="N284" s="5"/>
      <c r="O284" s="6"/>
      <c r="P284" s="8" t="s">
        <v>17</v>
      </c>
      <c r="Q284" s="9">
        <f>SUM(T276:T283)</f>
        <v>0</v>
      </c>
      <c r="R284" s="9" t="s">
        <v>851</v>
      </c>
      <c r="S284" s="9"/>
    </row>
    <row r="285" spans="1:23" x14ac:dyDescent="0.2">
      <c r="A285" s="4"/>
      <c r="B285" s="5"/>
      <c r="C285" s="6"/>
      <c r="D285" s="9"/>
      <c r="E285" s="9">
        <f>SUM(I276:I283)</f>
        <v>0</v>
      </c>
      <c r="F285" s="9" t="s">
        <v>107</v>
      </c>
      <c r="G285" s="9"/>
      <c r="M285" s="4"/>
      <c r="N285" s="5"/>
      <c r="O285" s="6"/>
      <c r="P285" s="9"/>
      <c r="Q285" s="9">
        <f>SUM(U276:U283)</f>
        <v>0</v>
      </c>
      <c r="R285" s="9" t="s">
        <v>107</v>
      </c>
      <c r="S285" s="9"/>
    </row>
    <row r="286" spans="1:23" x14ac:dyDescent="0.2">
      <c r="A286" s="4"/>
      <c r="B286" s="5"/>
      <c r="C286" s="6"/>
      <c r="D286" s="31"/>
      <c r="E286" s="9">
        <f>SUM(J276:J283)</f>
        <v>0</v>
      </c>
      <c r="F286" s="31" t="s">
        <v>30</v>
      </c>
      <c r="G286" s="32"/>
      <c r="M286" s="28"/>
      <c r="N286" s="29"/>
      <c r="O286" s="30"/>
      <c r="P286" s="31"/>
      <c r="Q286" s="9">
        <f>SUM(V276:V283)</f>
        <v>0</v>
      </c>
      <c r="R286" s="31" t="s">
        <v>30</v>
      </c>
      <c r="S286" s="32"/>
    </row>
    <row r="287" spans="1:23" ht="13.5" thickBot="1" x14ac:dyDescent="0.25">
      <c r="A287" s="4"/>
      <c r="B287" s="5"/>
      <c r="C287" s="6"/>
      <c r="D287" s="31"/>
      <c r="E287" s="9">
        <f>SUM(K276:K283)</f>
        <v>0</v>
      </c>
      <c r="F287" s="31" t="s">
        <v>1335</v>
      </c>
      <c r="G287" s="32"/>
      <c r="M287" s="28"/>
      <c r="N287" s="29"/>
      <c r="O287" s="30"/>
      <c r="P287" s="31"/>
      <c r="Q287" s="9">
        <f>SUM(W276:W283)</f>
        <v>15</v>
      </c>
      <c r="R287" s="31" t="s">
        <v>1335</v>
      </c>
      <c r="S287" s="32"/>
    </row>
    <row r="288" spans="1:23" x14ac:dyDescent="0.2">
      <c r="A288" s="235" t="s">
        <v>73</v>
      </c>
      <c r="B288" s="236"/>
      <c r="C288" s="236"/>
      <c r="D288" s="236"/>
      <c r="E288" s="236"/>
      <c r="F288" s="236"/>
      <c r="G288" s="237"/>
      <c r="H288" s="2"/>
      <c r="I288" s="2"/>
      <c r="J288" s="2"/>
      <c r="M288" s="241" t="s">
        <v>49</v>
      </c>
      <c r="N288" s="242"/>
      <c r="O288" s="242"/>
      <c r="P288" s="242"/>
      <c r="Q288" s="242"/>
      <c r="R288" s="242"/>
      <c r="S288" s="243"/>
    </row>
    <row r="289" spans="1:23" x14ac:dyDescent="0.2">
      <c r="A289" s="4">
        <v>1</v>
      </c>
      <c r="B289" s="5">
        <v>3</v>
      </c>
      <c r="C289" s="6" t="s">
        <v>1458</v>
      </c>
      <c r="D289" s="5" t="str">
        <f>IF(B289="","",LOOKUP(B289,Entries!B$2:B$995,Entries!K$2:K$995))</f>
        <v>Olivia Hotchin</v>
      </c>
      <c r="E289" s="5" t="str">
        <f>IF(B289="","",LOOKUP(B289,Entries!B$2:B$995,Entries!E$2:E$995))</f>
        <v>F13</v>
      </c>
      <c r="F289" s="5" t="str">
        <f>IF(B289="","",LOOKUP(B289,Entries!B$2:B$995,Entries!F$2:F$995))</f>
        <v>Barton &amp; Goole</v>
      </c>
      <c r="G289" s="5" t="str">
        <f>IF(B289="","",LOOKUP(B289,Entries!B$2:B$995,Entries!G$2:G$995))</f>
        <v>F</v>
      </c>
      <c r="H289" s="3">
        <f>IF(F289="Cleethorpes AC",8,0)</f>
        <v>0</v>
      </c>
      <c r="I289" s="3">
        <f>IF(F289="Barnsley AC",8,0)</f>
        <v>0</v>
      </c>
      <c r="J289" s="3">
        <f>IF(F289="Barton &amp; Goole",8,0)</f>
        <v>8</v>
      </c>
      <c r="K289" s="3">
        <f>IF(F289="Wakefield DH &amp; AC",8,0)</f>
        <v>0</v>
      </c>
      <c r="M289" s="4">
        <v>1</v>
      </c>
      <c r="N289" s="5">
        <v>270</v>
      </c>
      <c r="O289" s="6">
        <v>8.52</v>
      </c>
      <c r="P289" s="5" t="str">
        <f>IF(N289="","",LOOKUP(N289,Entries!B$2:B$995,Entries!K$2:K$995))</f>
        <v>Kian Slatter</v>
      </c>
      <c r="Q289" s="5" t="str">
        <f>IF(N289="","",LOOKUP(N289,Entries!B$2:B$995,Entries!E$2:E$995))</f>
        <v>M17</v>
      </c>
      <c r="R289" s="5" t="str">
        <f>IF(N289="","",LOOKUP(N289,Entries!B$2:B$995,Entries!F$2:F$995))</f>
        <v>Wakefield DH &amp; AC</v>
      </c>
      <c r="S289" s="5" t="str">
        <f>IF(N289="","",LOOKUP(N289,Entries!B$2:B$995,Entries!G$2:G$995))</f>
        <v>M</v>
      </c>
      <c r="T289" s="3">
        <f>IF(R289="Cleethorpes AC",8,0)</f>
        <v>0</v>
      </c>
      <c r="U289" s="3">
        <f>IF(R289="Barnsley AC",8,0)</f>
        <v>0</v>
      </c>
      <c r="V289" s="3">
        <f>IF(R289="Barton &amp; Goole",8,0)</f>
        <v>0</v>
      </c>
      <c r="W289" s="3">
        <f>IF(R289="Wakefield DH &amp; AC",8,0)</f>
        <v>8</v>
      </c>
    </row>
    <row r="290" spans="1:23" x14ac:dyDescent="0.2">
      <c r="A290" s="4">
        <v>2</v>
      </c>
      <c r="B290" s="5">
        <v>100</v>
      </c>
      <c r="C290" s="6" t="s">
        <v>1459</v>
      </c>
      <c r="D290" s="5" t="str">
        <f>IF(B290="","",LOOKUP(B290,Entries!B$2:B$995,Entries!K$2:K$995))</f>
        <v>Hannah  Smith</v>
      </c>
      <c r="E290" s="5" t="str">
        <f>IF(B290="","",LOOKUP(B290,Entries!B$2:B$995,Entries!E$2:E$995))</f>
        <v>F13</v>
      </c>
      <c r="F290" s="5" t="str">
        <f>IF(B290="","",LOOKUP(B290,Entries!B$2:B$995,Entries!F$2:F$995))</f>
        <v>Cleethorpes AC</v>
      </c>
      <c r="G290" s="5" t="str">
        <f>IF(B290="","",LOOKUP(B290,Entries!B$2:B$995,Entries!G$2:G$995))</f>
        <v>F</v>
      </c>
      <c r="H290" s="3">
        <f>IF(F290="Cleethorpes AC",7,0)</f>
        <v>7</v>
      </c>
      <c r="I290" s="3">
        <f>IF(F290="Barnsley AC",7,0)</f>
        <v>0</v>
      </c>
      <c r="J290" s="3">
        <f>IF(F290="Barton &amp; Goole",7,0)</f>
        <v>0</v>
      </c>
      <c r="K290" s="3">
        <f>IF(F290="Wakefield DH &amp; AC",7,0)</f>
        <v>0</v>
      </c>
      <c r="M290" s="4">
        <v>2</v>
      </c>
      <c r="N290" s="5">
        <v>307</v>
      </c>
      <c r="O290" s="6">
        <v>7.68</v>
      </c>
      <c r="P290" s="5" t="str">
        <f>IF(N290="","",LOOKUP(N290,Entries!B$2:B$995,Entries!K$2:K$995))</f>
        <v>Harry Pearcy</v>
      </c>
      <c r="Q290" s="5" t="str">
        <f>IF(N290="","",LOOKUP(N290,Entries!B$2:B$995,Entries!E$2:E$995))</f>
        <v>M17</v>
      </c>
      <c r="R290" s="5" t="str">
        <f>IF(N290="","",LOOKUP(N290,Entries!B$2:B$995,Entries!F$2:F$995))</f>
        <v>Wakefield DH &amp; AC</v>
      </c>
      <c r="S290" s="5" t="str">
        <f>IF(N290="","",LOOKUP(N290,Entries!B$2:B$995,Entries!G$2:G$995))</f>
        <v>M</v>
      </c>
      <c r="T290" s="3">
        <f>IF(R290="Cleethorpes AC",7,0)</f>
        <v>0</v>
      </c>
      <c r="U290" s="3">
        <f>IF(R290="Barnsley AC",7,0)</f>
        <v>0</v>
      </c>
      <c r="V290" s="3">
        <f>IF(R290="Barton &amp; Goole",7,0)</f>
        <v>0</v>
      </c>
      <c r="W290" s="3">
        <f>IF(R290="Wakefield DH &amp; AC",7,0)</f>
        <v>7</v>
      </c>
    </row>
    <row r="291" spans="1:23" x14ac:dyDescent="0.2">
      <c r="A291" s="4">
        <v>3</v>
      </c>
      <c r="B291" s="5">
        <v>10</v>
      </c>
      <c r="C291" s="6" t="s">
        <v>1460</v>
      </c>
      <c r="D291" s="5" t="str">
        <f>IF(B291="","",LOOKUP(B291,Entries!B$2:B$995,Entries!K$2:K$995))</f>
        <v>Neve Southgate</v>
      </c>
      <c r="E291" s="5" t="str">
        <f>IF(B291="","",LOOKUP(B291,Entries!B$2:B$995,Entries!E$2:E$995))</f>
        <v>F13</v>
      </c>
      <c r="F291" s="5" t="str">
        <f>IF(B291="","",LOOKUP(B291,Entries!B$2:B$995,Entries!F$2:F$995))</f>
        <v>Barton &amp; Goole</v>
      </c>
      <c r="G291" s="5" t="str">
        <f>IF(B291="","",LOOKUP(B291,Entries!B$2:B$995,Entries!G$2:G$995))</f>
        <v>F</v>
      </c>
      <c r="H291" s="3">
        <f>IF(F291="Cleethorpes AC",6,0)</f>
        <v>0</v>
      </c>
      <c r="I291" s="3">
        <f>IF(F291="Barnsley AC",6,0)</f>
        <v>0</v>
      </c>
      <c r="J291" s="3">
        <f>IF(F291="Barton &amp; Goole",6,0)</f>
        <v>6</v>
      </c>
      <c r="K291" s="3">
        <f>IF(F291="Wakefield DH &amp; AC",6,0)</f>
        <v>0</v>
      </c>
      <c r="M291" s="4">
        <v>3</v>
      </c>
      <c r="N291" s="5">
        <v>57</v>
      </c>
      <c r="O291" s="6">
        <v>6.6</v>
      </c>
      <c r="P291" s="5" t="str">
        <f>IF(N291="","",LOOKUP(N291,Entries!B$2:B$995,Entries!K$2:K$995))</f>
        <v>Nathaniel Whiting</v>
      </c>
      <c r="Q291" s="5" t="str">
        <f>IF(N291="","",LOOKUP(N291,Entries!B$2:B$995,Entries!E$2:E$995))</f>
        <v>M17</v>
      </c>
      <c r="R291" s="5" t="str">
        <f>IF(N291="","",LOOKUP(N291,Entries!B$2:B$995,Entries!F$2:F$995))</f>
        <v>Barton &amp; Goole</v>
      </c>
      <c r="S291" s="5" t="str">
        <f>IF(N291="","",LOOKUP(N291,Entries!B$2:B$995,Entries!G$2:G$995))</f>
        <v>M</v>
      </c>
      <c r="T291" s="3">
        <f>IF(R291="Cleethorpes AC",6,0)</f>
        <v>0</v>
      </c>
      <c r="U291" s="3">
        <f>IF(R291="Barnsley AC",6,0)</f>
        <v>0</v>
      </c>
      <c r="V291" s="3">
        <f>IF(R291="Barton &amp; Goole",6,0)</f>
        <v>6</v>
      </c>
      <c r="W291" s="3">
        <f>IF(R291="Wakefield DH &amp; AC",6,0)</f>
        <v>0</v>
      </c>
    </row>
    <row r="292" spans="1:23" x14ac:dyDescent="0.2">
      <c r="A292" s="4">
        <v>4</v>
      </c>
      <c r="B292" s="5"/>
      <c r="C292" s="6"/>
      <c r="D292" s="5" t="str">
        <f>IF(B292="","",LOOKUP(B292,Entries!B$2:B$995,Entries!K$2:K$995))</f>
        <v/>
      </c>
      <c r="E292" s="5" t="str">
        <f>IF(B292="","",LOOKUP(B292,Entries!B$2:B$995,Entries!E$2:E$995))</f>
        <v/>
      </c>
      <c r="F292" s="5" t="str">
        <f>IF(B292="","",LOOKUP(B292,Entries!B$2:B$995,Entries!F$2:F$995))</f>
        <v/>
      </c>
      <c r="G292" s="5" t="str">
        <f>IF(B292="","",LOOKUP(B292,Entries!B$2:B$995,Entries!G$2:G$995))</f>
        <v/>
      </c>
      <c r="H292" s="3">
        <f>IF(F292="Cleethorpes AC",5,0)</f>
        <v>0</v>
      </c>
      <c r="I292" s="3">
        <f>IF(F292="Barnsley AC",5,0)</f>
        <v>0</v>
      </c>
      <c r="J292" s="3">
        <f>IF(F292="Barton &amp; Goole",5,0)</f>
        <v>0</v>
      </c>
      <c r="K292" s="3">
        <f>IF(F292="Wakefield DH &amp; AC",5,0)</f>
        <v>0</v>
      </c>
      <c r="M292" s="4">
        <v>4</v>
      </c>
      <c r="N292" s="5">
        <v>59</v>
      </c>
      <c r="O292" s="6">
        <v>5.72</v>
      </c>
      <c r="P292" s="5" t="str">
        <f>IF(N292="","",LOOKUP(N292,Entries!B$2:B$995,Entries!K$2:K$995))</f>
        <v>Xander  Hopton</v>
      </c>
      <c r="Q292" s="5" t="str">
        <f>IF(N292="","",LOOKUP(N292,Entries!B$2:B$995,Entries!E$2:E$995))</f>
        <v>M17</v>
      </c>
      <c r="R292" s="5" t="str">
        <f>IF(N292="","",LOOKUP(N292,Entries!B$2:B$995,Entries!F$2:F$995))</f>
        <v>Barton &amp; Goole</v>
      </c>
      <c r="S292" s="5" t="str">
        <f>IF(N292="","",LOOKUP(N292,Entries!B$2:B$995,Entries!G$2:G$995))</f>
        <v>M</v>
      </c>
      <c r="T292" s="3">
        <f>IF(R292="Cleethorpes AC",5,0)</f>
        <v>0</v>
      </c>
      <c r="U292" s="3">
        <f>IF(R292="Barnsley AC",5,0)</f>
        <v>0</v>
      </c>
      <c r="V292" s="3">
        <f>IF(R292="Barton &amp; Goole",5,0)</f>
        <v>5</v>
      </c>
      <c r="W292" s="3">
        <f>IF(R292="Wakefield DH &amp; AC",5,0)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IF(B293="","",LOOKUP(B293,Entries!B$2:B$995,Entries!K$2:K$995))</f>
        <v/>
      </c>
      <c r="E293" s="5" t="str">
        <f>IF(B293="","",LOOKUP(B293,Entries!B$2:B$995,Entries!E$2:E$995))</f>
        <v/>
      </c>
      <c r="F293" s="5" t="str">
        <f>IF(B293="","",LOOKUP(B293,Entries!B$2:B$995,Entries!F$2:F$995))</f>
        <v/>
      </c>
      <c r="G293" s="5" t="str">
        <f>IF(B293="","",LOOKUP(B293,Entries!B$2:B$995,Entries!G$2:G$995))</f>
        <v/>
      </c>
      <c r="H293" s="3">
        <f>IF(F293="Cleethorpes AC",4,0)</f>
        <v>0</v>
      </c>
      <c r="I293" s="3">
        <f>IF(F293="Barnsley AC",4,0)</f>
        <v>0</v>
      </c>
      <c r="J293" s="3">
        <f>IF(F293="Barton &amp; Goole",4,0)</f>
        <v>0</v>
      </c>
      <c r="K293" s="3">
        <f>IF(F293="Wakefield DH &amp; AC",4,0)</f>
        <v>0</v>
      </c>
      <c r="M293" s="4">
        <v>5</v>
      </c>
      <c r="N293" s="5">
        <v>144</v>
      </c>
      <c r="O293" s="6">
        <v>5.41</v>
      </c>
      <c r="P293" s="5" t="str">
        <f>IF(N293="","",LOOKUP(N293,Entries!B$2:B$995,Entries!K$2:K$995))</f>
        <v>Ollie  Parker</v>
      </c>
      <c r="Q293" s="5" t="str">
        <f>IF(N293="","",LOOKUP(N293,Entries!B$2:B$995,Entries!E$2:E$995))</f>
        <v>M17</v>
      </c>
      <c r="R293" s="5" t="str">
        <f>IF(N293="","",LOOKUP(N293,Entries!B$2:B$995,Entries!F$2:F$995))</f>
        <v>Cleethorpes AC</v>
      </c>
      <c r="S293" s="5" t="str">
        <f>IF(N293="","",LOOKUP(N293,Entries!B$2:B$995,Entries!G$2:G$995))</f>
        <v>M</v>
      </c>
      <c r="T293" s="3">
        <f>IF(R293="Cleethorpes AC",4,0)</f>
        <v>4</v>
      </c>
      <c r="U293" s="3">
        <f>IF(R293="Barnsley AC",4,0)</f>
        <v>0</v>
      </c>
      <c r="V293" s="3">
        <f>IF(R293="Barton &amp; Goole",4,0)</f>
        <v>0</v>
      </c>
      <c r="W293" s="3">
        <f>IF(R293="Wakefield DH &amp; AC",4,0)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IF(B294="","",LOOKUP(B294,Entries!B$2:B$995,Entries!K$2:K$995))</f>
        <v/>
      </c>
      <c r="E294" s="5" t="str">
        <f>IF(B294="","",LOOKUP(B294,Entries!B$2:B$995,Entries!E$2:E$995))</f>
        <v/>
      </c>
      <c r="F294" s="5" t="str">
        <f>IF(B294="","",LOOKUP(B294,Entries!B$2:B$995,Entries!F$2:F$995))</f>
        <v/>
      </c>
      <c r="G294" s="5" t="str">
        <f>IF(B294="","",LOOKUP(B294,Entries!B$2:B$995,Entries!G$2:G$995))</f>
        <v/>
      </c>
      <c r="H294" s="3">
        <f>IF(F294="Cleethorpes AC",3,0)</f>
        <v>0</v>
      </c>
      <c r="I294" s="3">
        <f>IF(F294="Barnsley AC",3,0)</f>
        <v>0</v>
      </c>
      <c r="J294" s="3">
        <f>IF(F294="Barton &amp; Goole",3,0)</f>
        <v>0</v>
      </c>
      <c r="K294" s="3">
        <f>IF(F294="Wakefield DH &amp; AC",3,0)</f>
        <v>0</v>
      </c>
      <c r="M294" s="4">
        <v>6</v>
      </c>
      <c r="N294" s="5"/>
      <c r="O294" s="6"/>
      <c r="P294" s="5" t="str">
        <f>IF(N294="","",LOOKUP(N294,Entries!B$2:B$995,Entries!K$2:K$995))</f>
        <v/>
      </c>
      <c r="Q294" s="5" t="str">
        <f>IF(N294="","",LOOKUP(N294,Entries!B$2:B$995,Entries!E$2:E$995))</f>
        <v/>
      </c>
      <c r="R294" s="5" t="str">
        <f>IF(N294="","",LOOKUP(N294,Entries!B$2:B$995,Entries!F$2:F$995))</f>
        <v/>
      </c>
      <c r="S294" s="5" t="str">
        <f>IF(N294="","",LOOKUP(N294,Entries!B$2:B$995,Entries!G$2:G$995))</f>
        <v/>
      </c>
      <c r="T294" s="3">
        <f>IF(R294="Cleethorpes AC",3,0)</f>
        <v>0</v>
      </c>
      <c r="U294" s="3">
        <f>IF(R294="Barnsley AC",3,0)</f>
        <v>0</v>
      </c>
      <c r="V294" s="3">
        <f>IF(R294="Barton &amp; Goole",3,0)</f>
        <v>0</v>
      </c>
      <c r="W294" s="3">
        <f>IF(R294="Wakefield DH &amp; AC",3,0)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IF(B295="","",LOOKUP(B295,Entries!B$2:B$995,Entries!K$2:K$995))</f>
        <v/>
      </c>
      <c r="E295" s="5" t="str">
        <f>IF(B295="","",LOOKUP(B295,Entries!B$2:B$995,Entries!E$2:E$995))</f>
        <v/>
      </c>
      <c r="F295" s="5" t="str">
        <f>IF(B295="","",LOOKUP(B295,Entries!B$2:B$995,Entries!F$2:F$995))</f>
        <v/>
      </c>
      <c r="G295" s="5" t="str">
        <f>IF(B295="","",LOOKUP(B295,Entries!B$2:B$995,Entries!G$2:G$995))</f>
        <v/>
      </c>
      <c r="H295" s="3">
        <f>IF(F295="Cleethorpes AC",2,0)</f>
        <v>0</v>
      </c>
      <c r="I295" s="3">
        <f>IF(F295="Barnsley AC",2,0)</f>
        <v>0</v>
      </c>
      <c r="J295" s="3">
        <f>IF(F295="Barton &amp; Goole",2,0)</f>
        <v>0</v>
      </c>
      <c r="K295" s="3">
        <f>IF(F295="Wakefield DH &amp; AC",2,0)</f>
        <v>0</v>
      </c>
      <c r="M295" s="4">
        <v>7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3">
        <f>IF(R295="Cleethorpes AC",2,0)</f>
        <v>0</v>
      </c>
      <c r="U295" s="3">
        <f>IF(R295="Barnsley AC",2,0)</f>
        <v>0</v>
      </c>
      <c r="V295" s="3">
        <f>IF(R295="Barton &amp; Goole",2,0)</f>
        <v>0</v>
      </c>
      <c r="W295" s="3">
        <f>IF(R295="Wakefield DH &amp; AC",2,0)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3">
        <f>IF(F296="Cleethorpes AC",1,0)</f>
        <v>0</v>
      </c>
      <c r="I296" s="3">
        <f>IF(F296="Barnsley AC",1,0)</f>
        <v>0</v>
      </c>
      <c r="J296" s="3">
        <f>IF(F296="Barton &amp; Goole",1,0)</f>
        <v>0</v>
      </c>
      <c r="K296" s="3">
        <f>IF(F296="Wakefield DH &amp; AC",1,0)</f>
        <v>0</v>
      </c>
      <c r="M296" s="4">
        <v>8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3">
        <f>IF(R296="Cleethorpes AC",1,0)</f>
        <v>0</v>
      </c>
      <c r="U296" s="3">
        <f>IF(R296="Barnsley AC",1,0)</f>
        <v>0</v>
      </c>
      <c r="V296" s="3">
        <f>IF(R296="Barton &amp; Goole",1,0)</f>
        <v>0</v>
      </c>
      <c r="W296" s="3">
        <f>IF(R296="Wakefield DH &amp; AC",1,0)</f>
        <v>0</v>
      </c>
    </row>
    <row r="297" spans="1:23" x14ac:dyDescent="0.2">
      <c r="A297" s="4"/>
      <c r="B297" s="5"/>
      <c r="C297" s="6"/>
      <c r="D297" s="8" t="s">
        <v>17</v>
      </c>
      <c r="E297" s="9">
        <f>SUM(H289:H296)</f>
        <v>7</v>
      </c>
      <c r="F297" s="9" t="s">
        <v>851</v>
      </c>
      <c r="G297" s="9"/>
      <c r="M297" s="4"/>
      <c r="N297" s="5"/>
      <c r="O297" s="6"/>
      <c r="P297" s="8" t="s">
        <v>17</v>
      </c>
      <c r="Q297" s="9">
        <f>SUM(T289:T296)</f>
        <v>4</v>
      </c>
      <c r="R297" s="9" t="s">
        <v>851</v>
      </c>
      <c r="S297" s="9"/>
    </row>
    <row r="298" spans="1:23" x14ac:dyDescent="0.2">
      <c r="A298" s="4"/>
      <c r="B298" s="5"/>
      <c r="C298" s="6"/>
      <c r="D298" s="9"/>
      <c r="E298" s="9">
        <f>SUM(I289:I296)</f>
        <v>0</v>
      </c>
      <c r="F298" s="9" t="s">
        <v>107</v>
      </c>
      <c r="G298" s="9"/>
      <c r="M298" s="4"/>
      <c r="N298" s="5"/>
      <c r="O298" s="6"/>
      <c r="P298" s="9"/>
      <c r="Q298" s="9">
        <f>SUM(U289:U296)</f>
        <v>0</v>
      </c>
      <c r="R298" s="9" t="s">
        <v>107</v>
      </c>
      <c r="S298" s="9"/>
    </row>
    <row r="299" spans="1:23" x14ac:dyDescent="0.2">
      <c r="A299" s="4"/>
      <c r="B299" s="5"/>
      <c r="C299" s="6"/>
      <c r="D299" s="31"/>
      <c r="E299" s="9">
        <f>SUM(J289:J296)</f>
        <v>14</v>
      </c>
      <c r="F299" s="31" t="s">
        <v>30</v>
      </c>
      <c r="G299" s="32"/>
      <c r="M299" s="28"/>
      <c r="N299" s="29"/>
      <c r="O299" s="30"/>
      <c r="P299" s="31"/>
      <c r="Q299" s="9">
        <f>SUM(V289:V296)</f>
        <v>11</v>
      </c>
      <c r="R299" s="31" t="s">
        <v>30</v>
      </c>
      <c r="S299" s="32"/>
    </row>
    <row r="300" spans="1:23" ht="13.5" thickBot="1" x14ac:dyDescent="0.25">
      <c r="A300" s="4"/>
      <c r="B300" s="5"/>
      <c r="C300" s="6"/>
      <c r="D300" s="31"/>
      <c r="E300" s="9">
        <f>SUM(K289:K296)</f>
        <v>0</v>
      </c>
      <c r="F300" s="31" t="s">
        <v>1335</v>
      </c>
      <c r="G300" s="32"/>
      <c r="M300" s="28"/>
      <c r="N300" s="29"/>
      <c r="O300" s="30"/>
      <c r="P300" s="31"/>
      <c r="Q300" s="9">
        <f>SUM(W289:W296)</f>
        <v>15</v>
      </c>
      <c r="R300" s="31" t="s">
        <v>1335</v>
      </c>
      <c r="S300" s="32"/>
    </row>
    <row r="301" spans="1:23" x14ac:dyDescent="0.2">
      <c r="A301" s="235" t="s">
        <v>74</v>
      </c>
      <c r="B301" s="236"/>
      <c r="C301" s="236"/>
      <c r="D301" s="236"/>
      <c r="E301" s="236"/>
      <c r="F301" s="236"/>
      <c r="G301" s="237"/>
      <c r="H301" s="2"/>
      <c r="I301" s="2"/>
      <c r="J301" s="2"/>
      <c r="M301" s="241" t="s">
        <v>21</v>
      </c>
      <c r="N301" s="242"/>
      <c r="O301" s="242"/>
      <c r="P301" s="242"/>
      <c r="Q301" s="242"/>
      <c r="R301" s="242"/>
      <c r="S301" s="243"/>
    </row>
    <row r="302" spans="1:23" x14ac:dyDescent="0.2">
      <c r="A302" s="4">
        <v>1</v>
      </c>
      <c r="B302" s="5">
        <v>89</v>
      </c>
      <c r="C302" s="6">
        <v>44.8</v>
      </c>
      <c r="D302" s="5" t="str">
        <f>IF(B302="","",LOOKUP(B302,Entries!B$2:B$995,Entries!K$2:K$995))</f>
        <v>Amelie Spicer</v>
      </c>
      <c r="E302" s="5" t="str">
        <f>IF(B302="","",LOOKUP(B302,Entries!B$2:B$995,Entries!E$2:E$995))</f>
        <v>F15</v>
      </c>
      <c r="F302" s="5" t="str">
        <f>IF(B302="","",LOOKUP(B302,Entries!B$2:B$995,Entries!F$2:F$995))</f>
        <v>Barnsley Ac</v>
      </c>
      <c r="G302" s="5" t="str">
        <f>IF(B302="","",LOOKUP(B302,Entries!B$2:B$995,Entries!G$2:G$995))</f>
        <v>F</v>
      </c>
      <c r="H302" s="3">
        <f>IF(F302="Cleethorpes AC",8,0)</f>
        <v>0</v>
      </c>
      <c r="I302" s="3">
        <f>IF(F302="Barnsley AC",8,0)</f>
        <v>8</v>
      </c>
      <c r="J302" s="3">
        <f>IF(F302="Barton &amp; Goole",8,0)</f>
        <v>0</v>
      </c>
      <c r="K302" s="3">
        <f>IF(F302="Wakefield DH &amp; AC",8,0)</f>
        <v>0</v>
      </c>
      <c r="M302" s="4">
        <v>1</v>
      </c>
      <c r="N302" s="5">
        <v>162</v>
      </c>
      <c r="O302" s="6">
        <v>4.0599999999999996</v>
      </c>
      <c r="P302" s="5" t="str">
        <f>IF(N302="","",LOOKUP(N302,Entries!B$2:B$995,Entries!K$2:K$995))</f>
        <v>Romy Fagan</v>
      </c>
      <c r="Q302" s="5" t="str">
        <f>IF(N302="","",LOOKUP(N302,Entries!B$2:B$995,Entries!E$2:E$995))</f>
        <v>F13</v>
      </c>
      <c r="R302" s="5" t="str">
        <f>IF(N302="","",LOOKUP(N302,Entries!B$2:B$995,Entries!F$2:F$995))</f>
        <v>Wakefield DH &amp; AC</v>
      </c>
      <c r="S302" s="5" t="str">
        <f>IF(N302="","",LOOKUP(N302,Entries!B$2:B$995,Entries!G$2:G$995))</f>
        <v>F</v>
      </c>
      <c r="T302" s="3">
        <f>IF(R302="Cleethorpes AC",8,0)</f>
        <v>0</v>
      </c>
      <c r="U302" s="3">
        <f>IF(R302="Barnsley AC",8,0)</f>
        <v>0</v>
      </c>
      <c r="V302" s="3">
        <f>IF(R302="Barton &amp; Goole",8,0)</f>
        <v>0</v>
      </c>
      <c r="W302" s="3">
        <f>IF(R302="Wakefield DH &amp; AC",8,0)</f>
        <v>8</v>
      </c>
    </row>
    <row r="303" spans="1:23" x14ac:dyDescent="0.2">
      <c r="A303" s="4">
        <v>2</v>
      </c>
      <c r="B303" s="5">
        <v>94</v>
      </c>
      <c r="C303" s="6">
        <v>45.3</v>
      </c>
      <c r="D303" s="5" t="str">
        <f>IF(B303="","",LOOKUP(B303,Entries!B$2:B$995,Entries!K$2:K$995))</f>
        <v>Vanessa Ndambakuwa</v>
      </c>
      <c r="E303" s="5" t="str">
        <f>IF(B303="","",LOOKUP(B303,Entries!B$2:B$995,Entries!E$2:E$995))</f>
        <v>F15</v>
      </c>
      <c r="F303" s="5" t="str">
        <f>IF(B303="","",LOOKUP(B303,Entries!B$2:B$995,Entries!F$2:F$995))</f>
        <v>Barnsley Ac</v>
      </c>
      <c r="G303" s="5" t="str">
        <f>IF(B303="","",LOOKUP(B303,Entries!B$2:B$995,Entries!G$2:G$995))</f>
        <v>F</v>
      </c>
      <c r="H303" s="3">
        <f>IF(F303="Cleethorpes AC",7,0)</f>
        <v>0</v>
      </c>
      <c r="I303" s="3">
        <f>IF(F303="Barnsley AC",7,0)</f>
        <v>7</v>
      </c>
      <c r="J303" s="3">
        <f>IF(F303="Barton &amp; Goole",7,0)</f>
        <v>0</v>
      </c>
      <c r="K303" s="3">
        <f>IF(F303="Wakefield DH &amp; AC",7,0)</f>
        <v>0</v>
      </c>
      <c r="M303" s="4">
        <v>2</v>
      </c>
      <c r="N303" s="5">
        <v>149</v>
      </c>
      <c r="O303" s="6">
        <v>3.98</v>
      </c>
      <c r="P303" s="5" t="str">
        <f>IF(N303="","",LOOKUP(N303,Entries!B$2:B$995,Entries!K$2:K$995))</f>
        <v>Sara Mamgaude</v>
      </c>
      <c r="Q303" s="5" t="str">
        <f>IF(N303="","",LOOKUP(N303,Entries!B$2:B$995,Entries!E$2:E$995))</f>
        <v>F13</v>
      </c>
      <c r="R303" s="5" t="str">
        <f>IF(N303="","",LOOKUP(N303,Entries!B$2:B$995,Entries!F$2:F$995))</f>
        <v>Cleethorpes AC</v>
      </c>
      <c r="S303" s="5" t="str">
        <f>IF(N303="","",LOOKUP(N303,Entries!B$2:B$995,Entries!G$2:G$995))</f>
        <v>F</v>
      </c>
      <c r="T303" s="3">
        <f>IF(R303="Cleethorpes AC",7,0)</f>
        <v>7</v>
      </c>
      <c r="U303" s="3">
        <f>IF(R303="Barnsley AC",7,0)</f>
        <v>0</v>
      </c>
      <c r="V303" s="3">
        <f>IF(R303="Barton &amp; Goole",7,0)</f>
        <v>0</v>
      </c>
      <c r="W303" s="3">
        <f>IF(R303="Wakefield DH &amp; AC",7,0)</f>
        <v>0</v>
      </c>
    </row>
    <row r="304" spans="1:23" x14ac:dyDescent="0.2">
      <c r="A304" s="4">
        <v>3</v>
      </c>
      <c r="B304" s="5">
        <v>229</v>
      </c>
      <c r="C304" s="6">
        <v>46.4</v>
      </c>
      <c r="D304" s="5" t="str">
        <f>IF(B304="","",LOOKUP(B304,Entries!B$2:B$995,Entries!K$2:K$995))</f>
        <v>Evie Lynne Tunney</v>
      </c>
      <c r="E304" s="5" t="str">
        <f>IF(B304="","",LOOKUP(B304,Entries!B$2:B$995,Entries!E$2:E$995))</f>
        <v>F15</v>
      </c>
      <c r="F304" s="5" t="str">
        <f>IF(B304="","",LOOKUP(B304,Entries!B$2:B$995,Entries!F$2:F$995))</f>
        <v>Wakefield DH &amp; AC</v>
      </c>
      <c r="G304" s="5" t="str">
        <f>IF(B304="","",LOOKUP(B304,Entries!B$2:B$995,Entries!G$2:G$995))</f>
        <v>F</v>
      </c>
      <c r="H304" s="3">
        <f>IF(F304="Cleethorpes AC",6,0)</f>
        <v>0</v>
      </c>
      <c r="I304" s="3">
        <f>IF(F304="Barnsley AC",6,0)</f>
        <v>0</v>
      </c>
      <c r="J304" s="3">
        <f>IF(F304="Barton &amp; Goole",6,0)</f>
        <v>0</v>
      </c>
      <c r="K304" s="3">
        <f>IF(F304="Wakefield DH &amp; AC",6,0)</f>
        <v>6</v>
      </c>
      <c r="M304" s="4">
        <v>3</v>
      </c>
      <c r="N304" s="5">
        <v>9</v>
      </c>
      <c r="O304" s="6">
        <v>3.66</v>
      </c>
      <c r="P304" s="5" t="str">
        <f>IF(N304="","",LOOKUP(N304,Entries!B$2:B$995,Entries!K$2:K$995))</f>
        <v>Jessica Clark</v>
      </c>
      <c r="Q304" s="5" t="str">
        <f>IF(N304="","",LOOKUP(N304,Entries!B$2:B$995,Entries!E$2:E$995))</f>
        <v>F13</v>
      </c>
      <c r="R304" s="5" t="str">
        <f>IF(N304="","",LOOKUP(N304,Entries!B$2:B$995,Entries!F$2:F$995))</f>
        <v>Barton &amp; Goole</v>
      </c>
      <c r="S304" s="5" t="str">
        <f>IF(N304="","",LOOKUP(N304,Entries!B$2:B$995,Entries!G$2:G$995))</f>
        <v>F</v>
      </c>
      <c r="T304" s="3">
        <f>IF(R304="Cleethorpes AC",6,0)</f>
        <v>0</v>
      </c>
      <c r="U304" s="3">
        <f>IF(R304="Barnsley AC",6,0)</f>
        <v>0</v>
      </c>
      <c r="V304" s="3">
        <f>IF(R304="Barton &amp; Goole",6,0)</f>
        <v>6</v>
      </c>
      <c r="W304" s="3">
        <f>IF(R304="Wakefield DH &amp; AC",6,0)</f>
        <v>0</v>
      </c>
    </row>
    <row r="305" spans="1:23" x14ac:dyDescent="0.2">
      <c r="A305" s="4">
        <v>4</v>
      </c>
      <c r="B305" s="5">
        <v>124</v>
      </c>
      <c r="C305" s="6">
        <v>50.1</v>
      </c>
      <c r="D305" s="5" t="str">
        <f>IF(B305="","",LOOKUP(B305,Entries!B$2:B$995,Entries!K$2:K$995))</f>
        <v>Natalia Wilson</v>
      </c>
      <c r="E305" s="5" t="str">
        <f>IF(B305="","",LOOKUP(B305,Entries!B$2:B$995,Entries!E$2:E$995))</f>
        <v>F15</v>
      </c>
      <c r="F305" s="5" t="str">
        <f>IF(B305="","",LOOKUP(B305,Entries!B$2:B$995,Entries!F$2:F$995))</f>
        <v>Cleethorpes AC</v>
      </c>
      <c r="G305" s="5" t="str">
        <f>IF(B305="","",LOOKUP(B305,Entries!B$2:B$995,Entries!G$2:G$995))</f>
        <v>F</v>
      </c>
      <c r="H305" s="3">
        <f>IF(F305="Cleethorpes AC",5,0)</f>
        <v>5</v>
      </c>
      <c r="I305" s="3">
        <f>IF(F305="Barnsley AC",5,0)</f>
        <v>0</v>
      </c>
      <c r="J305" s="3">
        <f>IF(F305="Barton &amp; Goole",5,0)</f>
        <v>0</v>
      </c>
      <c r="K305" s="3">
        <f>IF(F305="Wakefield DH &amp; AC",5,0)</f>
        <v>0</v>
      </c>
      <c r="M305" s="4">
        <v>4</v>
      </c>
      <c r="N305" s="5">
        <v>169</v>
      </c>
      <c r="O305" s="6">
        <v>3.48</v>
      </c>
      <c r="P305" s="5" t="str">
        <f>IF(N305="","",LOOKUP(N305,Entries!B$2:B$995,Entries!K$2:K$995))</f>
        <v>Neve Arundel</v>
      </c>
      <c r="Q305" s="5" t="str">
        <f>IF(N305="","",LOOKUP(N305,Entries!B$2:B$995,Entries!E$2:E$995))</f>
        <v>F13</v>
      </c>
      <c r="R305" s="5" t="str">
        <f>IF(N305="","",LOOKUP(N305,Entries!B$2:B$995,Entries!F$2:F$995))</f>
        <v>Wakefield DH &amp; AC</v>
      </c>
      <c r="S305" s="5" t="str">
        <f>IF(N305="","",LOOKUP(N305,Entries!B$2:B$995,Entries!G$2:G$995))</f>
        <v>F</v>
      </c>
      <c r="T305" s="3">
        <f>IF(R305="Cleethorpes AC",5,0)</f>
        <v>0</v>
      </c>
      <c r="U305" s="3">
        <f>IF(R305="Barnsley AC",5,0)</f>
        <v>0</v>
      </c>
      <c r="V305" s="3">
        <f>IF(R305="Barton &amp; Goole",5,0)</f>
        <v>0</v>
      </c>
      <c r="W305" s="3">
        <f>IF(R305="Wakefield DH &amp; AC",5,0)</f>
        <v>5</v>
      </c>
    </row>
    <row r="306" spans="1:23" x14ac:dyDescent="0.2">
      <c r="A306" s="4">
        <v>5</v>
      </c>
      <c r="B306" s="5">
        <v>38</v>
      </c>
      <c r="C306" s="6">
        <v>51.7</v>
      </c>
      <c r="D306" s="5" t="str">
        <f>IF(B306="","",LOOKUP(B306,Entries!B$2:B$995,Entries!K$2:K$995))</f>
        <v>Lexi Ramos</v>
      </c>
      <c r="E306" s="5" t="str">
        <f>IF(B306="","",LOOKUP(B306,Entries!B$2:B$995,Entries!E$2:E$995))</f>
        <v>F15</v>
      </c>
      <c r="F306" s="5" t="str">
        <f>IF(B306="","",LOOKUP(B306,Entries!B$2:B$995,Entries!F$2:F$995))</f>
        <v>Barton &amp; Goole</v>
      </c>
      <c r="G306" s="5" t="str">
        <f>IF(B306="","",LOOKUP(B306,Entries!B$2:B$995,Entries!G$2:G$995))</f>
        <v>F</v>
      </c>
      <c r="H306" s="3">
        <f>IF(F306="Cleethorpes AC",4,0)</f>
        <v>0</v>
      </c>
      <c r="I306" s="3">
        <f>IF(F306="Barnsley AC",4,0)</f>
        <v>0</v>
      </c>
      <c r="J306" s="3">
        <f>IF(F306="Barton &amp; Goole",4,0)</f>
        <v>4</v>
      </c>
      <c r="K306" s="3">
        <f>IF(F306="Wakefield DH &amp; AC",4,0)</f>
        <v>0</v>
      </c>
      <c r="M306" s="4">
        <v>5</v>
      </c>
      <c r="N306" s="5"/>
      <c r="O306" s="6"/>
      <c r="P306" s="5" t="str">
        <f>IF(N306="","",LOOKUP(N306,Entries!B$2:B$995,Entries!K$2:K$995))</f>
        <v/>
      </c>
      <c r="Q306" s="5" t="str">
        <f>IF(N306="","",LOOKUP(N306,Entries!B$2:B$995,Entries!E$2:E$995))</f>
        <v/>
      </c>
      <c r="R306" s="5" t="str">
        <f>IF(N306="","",LOOKUP(N306,Entries!B$2:B$995,Entries!F$2:F$995))</f>
        <v/>
      </c>
      <c r="S306" s="5" t="str">
        <f>IF(N306="","",LOOKUP(N306,Entries!B$2:B$995,Entries!G$2:G$995))</f>
        <v/>
      </c>
      <c r="T306" s="3">
        <f>IF(R306="Cleethorpes AC",4,0)</f>
        <v>0</v>
      </c>
      <c r="U306" s="3">
        <f>IF(R306="Barnsley AC",4,0)</f>
        <v>0</v>
      </c>
      <c r="V306" s="3">
        <f>IF(R306="Barton &amp; Goole",4,0)</f>
        <v>0</v>
      </c>
      <c r="W306" s="3">
        <f>IF(R306="Wakefield DH &amp; AC",4,0)</f>
        <v>0</v>
      </c>
    </row>
    <row r="307" spans="1:23" x14ac:dyDescent="0.2">
      <c r="A307" s="4">
        <v>6</v>
      </c>
      <c r="B307" s="5">
        <v>37</v>
      </c>
      <c r="C307" s="6">
        <v>51.9</v>
      </c>
      <c r="D307" s="5" t="str">
        <f>IF(B307="","",LOOKUP(B307,Entries!B$2:B$995,Entries!K$2:K$995))</f>
        <v>Evanna Macmillan</v>
      </c>
      <c r="E307" s="5" t="str">
        <f>IF(B307="","",LOOKUP(B307,Entries!B$2:B$995,Entries!E$2:E$995))</f>
        <v>F15</v>
      </c>
      <c r="F307" s="5" t="str">
        <f>IF(B307="","",LOOKUP(B307,Entries!B$2:B$995,Entries!F$2:F$995))</f>
        <v>Barton &amp; Goole</v>
      </c>
      <c r="G307" s="5" t="str">
        <f>IF(B307="","",LOOKUP(B307,Entries!B$2:B$995,Entries!G$2:G$995))</f>
        <v>F</v>
      </c>
      <c r="H307" s="3">
        <f>IF(F307="Cleethorpes AC",3,0)</f>
        <v>0</v>
      </c>
      <c r="I307" s="3">
        <f>IF(F307="Barnsley AC",3,0)</f>
        <v>0</v>
      </c>
      <c r="J307" s="3">
        <f>IF(F307="Barton &amp; Goole",3,0)</f>
        <v>3</v>
      </c>
      <c r="K307" s="3">
        <f>IF(F307="Wakefield DH &amp; AC",3,0)</f>
        <v>0</v>
      </c>
      <c r="M307" s="4">
        <v>6</v>
      </c>
      <c r="N307" s="5"/>
      <c r="O307" s="6"/>
      <c r="P307" s="5" t="str">
        <f>IF(N307="","",LOOKUP(N307,Entries!B$2:B$995,Entries!K$2:K$995))</f>
        <v/>
      </c>
      <c r="Q307" s="5" t="str">
        <f>IF(N307="","",LOOKUP(N307,Entries!B$2:B$995,Entries!E$2:E$995))</f>
        <v/>
      </c>
      <c r="R307" s="5" t="str">
        <f>IF(N307="","",LOOKUP(N307,Entries!B$2:B$995,Entries!F$2:F$995))</f>
        <v/>
      </c>
      <c r="S307" s="5" t="str">
        <f>IF(N307="","",LOOKUP(N307,Entries!B$2:B$995,Entries!G$2:G$995))</f>
        <v/>
      </c>
      <c r="T307" s="3">
        <f>IF(R307="Cleethorpes AC",3,0)</f>
        <v>0</v>
      </c>
      <c r="U307" s="3">
        <f>IF(R307="Barnsley AC",3,0)</f>
        <v>0</v>
      </c>
      <c r="V307" s="3">
        <f>IF(R307="Barton &amp; Goole",3,0)</f>
        <v>0</v>
      </c>
      <c r="W307" s="3">
        <f>IF(R307="Wakefield DH &amp; AC",3,0)</f>
        <v>0</v>
      </c>
    </row>
    <row r="308" spans="1:23" x14ac:dyDescent="0.2">
      <c r="A308" s="4">
        <v>7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3">
        <f>IF(F308="Cleethorpes AC",2,0)</f>
        <v>0</v>
      </c>
      <c r="I308" s="3">
        <f>IF(F308="Barnsley AC",2,0)</f>
        <v>0</v>
      </c>
      <c r="J308" s="3">
        <f>IF(F308="Barton &amp; Goole",2,0)</f>
        <v>0</v>
      </c>
      <c r="K308" s="3">
        <f>IF(F308="Wakefield DH &amp; AC",2,0)</f>
        <v>0</v>
      </c>
      <c r="M308" s="4">
        <v>7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3">
        <f>IF(R308="Cleethorpes AC",2,0)</f>
        <v>0</v>
      </c>
      <c r="U308" s="3">
        <f>IF(R308="Barnsley AC",2,0)</f>
        <v>0</v>
      </c>
      <c r="V308" s="3">
        <f>IF(R308="Barton &amp; Goole",2,0)</f>
        <v>0</v>
      </c>
      <c r="W308" s="3">
        <f>IF(R308="Wakefield DH &amp; AC",2,0)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3">
        <f>IF(F309="Cleethorpes AC",1,0)</f>
        <v>0</v>
      </c>
      <c r="I309" s="3">
        <f>IF(F309="Barnsley AC",1,0)</f>
        <v>0</v>
      </c>
      <c r="J309" s="3">
        <f>IF(F309="Barton &amp; Goole",1,0)</f>
        <v>0</v>
      </c>
      <c r="K309" s="3">
        <f>IF(F309="Wakefield DH &amp; AC",1,0)</f>
        <v>0</v>
      </c>
      <c r="M309" s="4">
        <v>8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3">
        <f>IF(R309="Cleethorpes AC",1,0)</f>
        <v>0</v>
      </c>
      <c r="U309" s="3">
        <f>IF(R309="Barnsley AC",1,0)</f>
        <v>0</v>
      </c>
      <c r="V309" s="3">
        <f>IF(R309="Barton &amp; Goole",1,0)</f>
        <v>0</v>
      </c>
      <c r="W309" s="3">
        <f>IF(R309="Wakefield DH &amp; AC",1,0)</f>
        <v>0</v>
      </c>
    </row>
    <row r="310" spans="1:23" x14ac:dyDescent="0.2">
      <c r="A310" s="4"/>
      <c r="B310" s="5"/>
      <c r="C310" s="6"/>
      <c r="D310" s="8" t="s">
        <v>17</v>
      </c>
      <c r="E310" s="9">
        <f>SUM(H302:H309)</f>
        <v>5</v>
      </c>
      <c r="F310" s="9" t="s">
        <v>851</v>
      </c>
      <c r="G310" s="9"/>
      <c r="M310" s="4"/>
      <c r="N310" s="5"/>
      <c r="O310" s="6"/>
      <c r="P310" s="8" t="s">
        <v>17</v>
      </c>
      <c r="Q310" s="9">
        <f>SUM(T302:T309)</f>
        <v>7</v>
      </c>
      <c r="R310" s="9" t="s">
        <v>851</v>
      </c>
      <c r="S310" s="9"/>
    </row>
    <row r="311" spans="1:23" x14ac:dyDescent="0.2">
      <c r="A311" s="4"/>
      <c r="B311" s="5"/>
      <c r="C311" s="6"/>
      <c r="D311" s="9"/>
      <c r="E311" s="9">
        <f>SUM(I302:I309)</f>
        <v>15</v>
      </c>
      <c r="F311" s="9" t="s">
        <v>107</v>
      </c>
      <c r="G311" s="9"/>
      <c r="M311" s="4"/>
      <c r="N311" s="5"/>
      <c r="O311" s="6"/>
      <c r="P311" s="9"/>
      <c r="Q311" s="9">
        <f>SUM(U302:U309)</f>
        <v>0</v>
      </c>
      <c r="R311" s="9" t="s">
        <v>107</v>
      </c>
      <c r="S311" s="9"/>
    </row>
    <row r="312" spans="1:23" x14ac:dyDescent="0.2">
      <c r="A312" s="4"/>
      <c r="B312" s="5"/>
      <c r="C312" s="6"/>
      <c r="D312" s="31"/>
      <c r="E312" s="9">
        <f>SUM(J302:J309)</f>
        <v>7</v>
      </c>
      <c r="F312" s="31" t="s">
        <v>30</v>
      </c>
      <c r="G312" s="32"/>
      <c r="M312" s="28"/>
      <c r="N312" s="29"/>
      <c r="O312" s="30"/>
      <c r="P312" s="31"/>
      <c r="Q312" s="9">
        <f>SUM(V302:V309)</f>
        <v>6</v>
      </c>
      <c r="R312" s="31" t="s">
        <v>30</v>
      </c>
      <c r="S312" s="32"/>
    </row>
    <row r="313" spans="1:23" ht="13.5" thickBot="1" x14ac:dyDescent="0.25">
      <c r="A313" s="4"/>
      <c r="B313" s="5"/>
      <c r="C313" s="6"/>
      <c r="D313" s="31"/>
      <c r="E313" s="9">
        <f>SUM(K302:K309)</f>
        <v>6</v>
      </c>
      <c r="F313" s="31" t="s">
        <v>1335</v>
      </c>
      <c r="G313" s="32"/>
      <c r="M313" s="28"/>
      <c r="N313" s="29"/>
      <c r="O313" s="30"/>
      <c r="P313" s="31"/>
      <c r="Q313" s="9">
        <f>SUM(W302:W309)</f>
        <v>13</v>
      </c>
      <c r="R313" s="31" t="s">
        <v>1335</v>
      </c>
      <c r="S313" s="32"/>
    </row>
    <row r="314" spans="1:23" x14ac:dyDescent="0.2">
      <c r="A314" s="235" t="s">
        <v>92</v>
      </c>
      <c r="B314" s="236"/>
      <c r="C314" s="236"/>
      <c r="D314" s="236"/>
      <c r="E314" s="236"/>
      <c r="F314" s="236"/>
      <c r="G314" s="237"/>
      <c r="H314" s="2"/>
      <c r="I314" s="2"/>
      <c r="J314" s="2"/>
      <c r="M314" s="241" t="s">
        <v>20</v>
      </c>
      <c r="N314" s="242"/>
      <c r="O314" s="242"/>
      <c r="P314" s="242"/>
      <c r="Q314" s="242"/>
      <c r="R314" s="242"/>
      <c r="S314" s="243"/>
    </row>
    <row r="315" spans="1:23" x14ac:dyDescent="0.2">
      <c r="A315" s="4">
        <v>1</v>
      </c>
      <c r="B315" s="5">
        <v>44</v>
      </c>
      <c r="C315" s="6">
        <v>45.3</v>
      </c>
      <c r="D315" s="5" t="str">
        <f>IF(B315="","",LOOKUP(B315,Entries!B$2:B$995,Entries!K$2:K$995))</f>
        <v>Monty  Drummond</v>
      </c>
      <c r="E315" s="5" t="str">
        <f>IF(B315="","",LOOKUP(B315,Entries!B$2:B$995,Entries!E$2:E$995))</f>
        <v>M15</v>
      </c>
      <c r="F315" s="5" t="str">
        <f>IF(B315="","",LOOKUP(B315,Entries!B$2:B$995,Entries!F$2:F$995))</f>
        <v>Barton &amp; Goole</v>
      </c>
      <c r="G315" s="5" t="str">
        <f>IF(B315="","",LOOKUP(B315,Entries!B$2:B$995,Entries!G$2:G$995))</f>
        <v>M</v>
      </c>
      <c r="H315" s="3">
        <f>IF(F315="Cleethorpes AC",8,0)</f>
        <v>0</v>
      </c>
      <c r="I315" s="3">
        <f>IF(F315="Barnsley AC",8,0)</f>
        <v>0</v>
      </c>
      <c r="J315" s="3">
        <f>IF(F315="Barton &amp; Goole",8,0)</f>
        <v>8</v>
      </c>
      <c r="K315" s="3">
        <f>IF(F315="Wakefield DH &amp; AC",8,0)</f>
        <v>0</v>
      </c>
      <c r="M315" s="4">
        <v>1</v>
      </c>
      <c r="N315" s="5">
        <v>108</v>
      </c>
      <c r="O315" s="6">
        <v>3.35</v>
      </c>
      <c r="P315" s="5" t="str">
        <f>IF(N315="","",LOOKUP(N315,Entries!B$2:B$995,Entries!K$2:K$995))</f>
        <v>Rueben  Harris</v>
      </c>
      <c r="Q315" s="5" t="str">
        <f>IF(N315="","",LOOKUP(N315,Entries!B$2:B$995,Entries!E$2:E$995))</f>
        <v>M13</v>
      </c>
      <c r="R315" s="5" t="str">
        <f>IF(N315="","",LOOKUP(N315,Entries!B$2:B$995,Entries!F$2:F$995))</f>
        <v>Cleethorpes AC</v>
      </c>
      <c r="S315" s="5" t="str">
        <f>IF(N315="","",LOOKUP(N315,Entries!B$2:B$995,Entries!G$2:G$995))</f>
        <v>M</v>
      </c>
      <c r="T315" s="3">
        <f>IF(R315="Cleethorpes AC",8,0)</f>
        <v>8</v>
      </c>
      <c r="U315" s="3">
        <f>IF(R315="Barnsley AC",8,0)</f>
        <v>0</v>
      </c>
      <c r="V315" s="3">
        <f>IF(R315="Barton &amp; Goole",8,0)</f>
        <v>0</v>
      </c>
      <c r="W315" s="3">
        <f>IF(R315="Wakefield DH &amp; AC",8,0)</f>
        <v>0</v>
      </c>
    </row>
    <row r="316" spans="1:23" x14ac:dyDescent="0.2">
      <c r="A316" s="4">
        <v>2</v>
      </c>
      <c r="B316" s="5">
        <v>45</v>
      </c>
      <c r="C316" s="6">
        <v>52</v>
      </c>
      <c r="D316" s="5" t="str">
        <f>IF(B316="","",LOOKUP(B316,Entries!B$2:B$995,Entries!K$2:K$995))</f>
        <v>Ryan  Bainbridge</v>
      </c>
      <c r="E316" s="5" t="str">
        <f>IF(B316="","",LOOKUP(B316,Entries!B$2:B$995,Entries!E$2:E$995))</f>
        <v>M15</v>
      </c>
      <c r="F316" s="5" t="str">
        <f>IF(B316="","",LOOKUP(B316,Entries!B$2:B$995,Entries!F$2:F$995))</f>
        <v>Barton &amp; Goole</v>
      </c>
      <c r="G316" s="5" t="str">
        <f>IF(B316="","",LOOKUP(B316,Entries!B$2:B$995,Entries!G$2:G$995))</f>
        <v>M</v>
      </c>
      <c r="H316" s="3">
        <f>IF(F316="Cleethorpes AC",7,0)</f>
        <v>0</v>
      </c>
      <c r="I316" s="3">
        <f>IF(F316="Barnsley AC",7,0)</f>
        <v>0</v>
      </c>
      <c r="J316" s="3">
        <f>IF(F316="Barton &amp; Goole",7,0)</f>
        <v>7</v>
      </c>
      <c r="K316" s="3">
        <f>IF(F316="Wakefield DH &amp; AC",7,0)</f>
        <v>0</v>
      </c>
      <c r="M316" s="4">
        <v>2</v>
      </c>
      <c r="N316" s="5">
        <v>181</v>
      </c>
      <c r="O316" s="6">
        <v>3.27</v>
      </c>
      <c r="P316" s="5" t="str">
        <f>IF(N316="","",LOOKUP(N316,Entries!B$2:B$995,Entries!K$2:K$995))</f>
        <v>Murphy Long</v>
      </c>
      <c r="Q316" s="5" t="str">
        <f>IF(N316="","",LOOKUP(N316,Entries!B$2:B$995,Entries!E$2:E$995))</f>
        <v>M13</v>
      </c>
      <c r="R316" s="5" t="str">
        <f>IF(N316="","",LOOKUP(N316,Entries!B$2:B$995,Entries!F$2:F$995))</f>
        <v>Wakefield DH &amp; AC</v>
      </c>
      <c r="S316" s="5" t="str">
        <f>IF(N316="","",LOOKUP(N316,Entries!B$2:B$995,Entries!G$2:G$995))</f>
        <v>M</v>
      </c>
      <c r="T316" s="3">
        <f>IF(R316="Cleethorpes AC",7,0)</f>
        <v>0</v>
      </c>
      <c r="U316" s="3">
        <f>IF(R316="Barnsley AC",7,0)</f>
        <v>0</v>
      </c>
      <c r="V316" s="3">
        <f>IF(R316="Barton &amp; Goole",7,0)</f>
        <v>0</v>
      </c>
      <c r="W316" s="3">
        <f>IF(R316="Wakefield DH &amp; AC",7,0)</f>
        <v>7</v>
      </c>
    </row>
    <row r="317" spans="1:23" x14ac:dyDescent="0.2">
      <c r="A317" s="4">
        <v>3</v>
      </c>
      <c r="B317" s="5">
        <v>255</v>
      </c>
      <c r="C317" s="6">
        <v>53.1</v>
      </c>
      <c r="D317" s="5" t="str">
        <f>IF(B317="","",LOOKUP(B317,Entries!B$2:B$995,Entries!K$2:K$995))</f>
        <v>Samuel Bona</v>
      </c>
      <c r="E317" s="5" t="str">
        <f>IF(B317="","",LOOKUP(B317,Entries!B$2:B$995,Entries!E$2:E$995))</f>
        <v>M15</v>
      </c>
      <c r="F317" s="5" t="str">
        <f>IF(B317="","",LOOKUP(B317,Entries!B$2:B$995,Entries!F$2:F$995))</f>
        <v>Wakefield DH &amp; AC</v>
      </c>
      <c r="G317" s="5" t="str">
        <f>IF(B317="","",LOOKUP(B317,Entries!B$2:B$995,Entries!G$2:G$995))</f>
        <v>M</v>
      </c>
      <c r="H317" s="3">
        <f>IF(F317="Cleethorpes AC",6,0)</f>
        <v>0</v>
      </c>
      <c r="I317" s="3">
        <f>IF(F317="Barnsley AC",6,0)</f>
        <v>0</v>
      </c>
      <c r="J317" s="3">
        <f>IF(F317="Barton &amp; Goole",6,0)</f>
        <v>0</v>
      </c>
      <c r="K317" s="3">
        <f>IF(F317="Wakefield DH &amp; AC",6,0)</f>
        <v>6</v>
      </c>
      <c r="M317" s="4">
        <v>3</v>
      </c>
      <c r="N317" s="5">
        <v>150</v>
      </c>
      <c r="O317" s="6">
        <v>3.27</v>
      </c>
      <c r="P317" s="5" t="str">
        <f>IF(N317="","",LOOKUP(N317,Entries!B$2:B$995,Entries!K$2:K$995))</f>
        <v>Harry Beck</v>
      </c>
      <c r="Q317" s="5" t="str">
        <f>IF(N317="","",LOOKUP(N317,Entries!B$2:B$995,Entries!E$2:E$995))</f>
        <v>M13</v>
      </c>
      <c r="R317" s="5" t="str">
        <f>IF(N317="","",LOOKUP(N317,Entries!B$2:B$995,Entries!F$2:F$995))</f>
        <v>Wakefield DH &amp; AC</v>
      </c>
      <c r="S317" s="5" t="str">
        <f>IF(N317="","",LOOKUP(N317,Entries!B$2:B$995,Entries!G$2:G$995))</f>
        <v>M</v>
      </c>
      <c r="T317" s="3">
        <f>IF(R317="Cleethorpes AC",6,0)</f>
        <v>0</v>
      </c>
      <c r="U317" s="3">
        <f>IF(R317="Barnsley AC",6,0)</f>
        <v>0</v>
      </c>
      <c r="V317" s="3">
        <f>IF(R317="Barton &amp; Goole",6,0)</f>
        <v>0</v>
      </c>
      <c r="W317" s="3">
        <f>IF(R317="Wakefield DH &amp; AC",6,0)</f>
        <v>6</v>
      </c>
    </row>
    <row r="318" spans="1:23" x14ac:dyDescent="0.2">
      <c r="A318" s="4">
        <v>4</v>
      </c>
      <c r="B318" s="5">
        <v>128</v>
      </c>
      <c r="C318" s="6">
        <v>63.7</v>
      </c>
      <c r="D318" s="5" t="str">
        <f>IF(B318="","",LOOKUP(B318,Entries!B$2:B$995,Entries!K$2:K$995))</f>
        <v>Noah  Parton</v>
      </c>
      <c r="E318" s="5" t="str">
        <f>IF(B318="","",LOOKUP(B318,Entries!B$2:B$995,Entries!E$2:E$995))</f>
        <v>M15</v>
      </c>
      <c r="F318" s="5" t="str">
        <f>IF(B318="","",LOOKUP(B318,Entries!B$2:B$995,Entries!F$2:F$995))</f>
        <v>Cleethorpes AC</v>
      </c>
      <c r="G318" s="5" t="str">
        <f>IF(B318="","",LOOKUP(B318,Entries!B$2:B$995,Entries!G$2:G$995))</f>
        <v>M</v>
      </c>
      <c r="H318" s="3">
        <f>IF(F318="Cleethorpes AC",5,0)</f>
        <v>5</v>
      </c>
      <c r="I318" s="3">
        <f>IF(F318="Barnsley AC",5,0)</f>
        <v>0</v>
      </c>
      <c r="J318" s="3">
        <f>IF(F318="Barton &amp; Goole",5,0)</f>
        <v>0</v>
      </c>
      <c r="K318" s="3">
        <f>IF(F318="Wakefield DH &amp; AC",5,0)</f>
        <v>0</v>
      </c>
      <c r="M318" s="4">
        <v>4</v>
      </c>
      <c r="N318" s="5">
        <v>19</v>
      </c>
      <c r="O318" s="6">
        <v>3.21</v>
      </c>
      <c r="P318" s="5" t="str">
        <f>IF(N318="","",LOOKUP(N318,Entries!B$2:B$995,Entries!K$2:K$995))</f>
        <v>Caleb Haigh</v>
      </c>
      <c r="Q318" s="5" t="str">
        <f>IF(N318="","",LOOKUP(N318,Entries!B$2:B$995,Entries!E$2:E$995))</f>
        <v>M13</v>
      </c>
      <c r="R318" s="5" t="str">
        <f>IF(N318="","",LOOKUP(N318,Entries!B$2:B$995,Entries!F$2:F$995))</f>
        <v>Barton &amp; Goole</v>
      </c>
      <c r="S318" s="5" t="str">
        <f>IF(N318="","",LOOKUP(N318,Entries!B$2:B$995,Entries!G$2:G$995))</f>
        <v>M</v>
      </c>
      <c r="T318" s="3">
        <f>IF(R318="Cleethorpes AC",5,0)</f>
        <v>0</v>
      </c>
      <c r="U318" s="3">
        <f>IF(R318="Barnsley AC",5,0)</f>
        <v>0</v>
      </c>
      <c r="V318" s="3">
        <f>IF(R318="Barton &amp; Goole",5,0)</f>
        <v>5</v>
      </c>
      <c r="W318" s="3">
        <f>IF(R318="Wakefield DH &amp; AC",5,0)</f>
        <v>0</v>
      </c>
    </row>
    <row r="319" spans="1:23" ht="12.75" customHeight="1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3">
        <f>IF(F319="Cleethorpes AC",4,0)</f>
        <v>0</v>
      </c>
      <c r="I319" s="3">
        <f>IF(F319="Barnsley AC",4,0)</f>
        <v>0</v>
      </c>
      <c r="J319" s="3">
        <f>IF(F319="Barton &amp; Goole",4,0)</f>
        <v>0</v>
      </c>
      <c r="K319" s="3">
        <f>IF(F319="Wakefield DH &amp; AC",4,0)</f>
        <v>0</v>
      </c>
      <c r="M319" s="4">
        <v>5</v>
      </c>
      <c r="N319" s="5">
        <v>113</v>
      </c>
      <c r="O319" s="6">
        <v>3.08</v>
      </c>
      <c r="P319" s="5" t="str">
        <f>IF(N319="","",LOOKUP(N319,Entries!B$2:B$995,Entries!K$2:K$995))</f>
        <v>William  M-Kershaw</v>
      </c>
      <c r="Q319" s="5" t="str">
        <f>IF(N319="","",LOOKUP(N319,Entries!B$2:B$995,Entries!E$2:E$995))</f>
        <v>M13</v>
      </c>
      <c r="R319" s="5" t="str">
        <f>IF(N319="","",LOOKUP(N319,Entries!B$2:B$995,Entries!F$2:F$995))</f>
        <v>Cleethorpes AC</v>
      </c>
      <c r="S319" s="5" t="str">
        <f>IF(N319="","",LOOKUP(N319,Entries!B$2:B$995,Entries!G$2:G$995))</f>
        <v>M</v>
      </c>
      <c r="T319" s="3">
        <f>IF(R319="Cleethorpes AC",4,0)</f>
        <v>4</v>
      </c>
      <c r="U319" s="3">
        <f>IF(R319="Barnsley AC",4,0)</f>
        <v>0</v>
      </c>
      <c r="V319" s="3">
        <f>IF(R319="Barton &amp; Goole",4,0)</f>
        <v>0</v>
      </c>
      <c r="W319" s="3">
        <f>IF(R319="Wakefield DH &amp; AC",4,0)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3">
        <f>IF(F320="Cleethorpes AC",3,0)</f>
        <v>0</v>
      </c>
      <c r="I320" s="3">
        <f>IF(F320="Barnsley AC",3,0)</f>
        <v>0</v>
      </c>
      <c r="J320" s="3">
        <f>IF(F320="Barton &amp; Goole",3,0)</f>
        <v>0</v>
      </c>
      <c r="K320" s="3">
        <f>IF(F320="Wakefield DH &amp; AC",3,0)</f>
        <v>0</v>
      </c>
      <c r="M320" s="4">
        <v>6</v>
      </c>
      <c r="N320" s="5">
        <v>28</v>
      </c>
      <c r="O320" s="6">
        <v>2.72</v>
      </c>
      <c r="P320" s="5" t="str">
        <f>IF(N320="","",LOOKUP(N320,Entries!B$2:B$995,Entries!K$2:K$995))</f>
        <v>Harry Atkin</v>
      </c>
      <c r="Q320" s="5" t="str">
        <f>IF(N320="","",LOOKUP(N320,Entries!B$2:B$995,Entries!E$2:E$995))</f>
        <v>M13</v>
      </c>
      <c r="R320" s="5" t="str">
        <f>IF(N320="","",LOOKUP(N320,Entries!B$2:B$995,Entries!F$2:F$995))</f>
        <v>Barton &amp; Goole</v>
      </c>
      <c r="S320" s="5" t="str">
        <f>IF(N320="","",LOOKUP(N320,Entries!B$2:B$995,Entries!G$2:G$995))</f>
        <v>M</v>
      </c>
      <c r="T320" s="3">
        <f>IF(R320="Cleethorpes AC",3,0)</f>
        <v>0</v>
      </c>
      <c r="U320" s="3">
        <f>IF(R320="Barnsley AC",3,0)</f>
        <v>0</v>
      </c>
      <c r="V320" s="3">
        <f>IF(R320="Barton &amp; Goole",3,0)</f>
        <v>3</v>
      </c>
      <c r="W320" s="3">
        <f>IF(R320="Wakefield DH &amp; AC",3,0)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3">
        <f>IF(F321="Cleethorpes AC",2,0)</f>
        <v>0</v>
      </c>
      <c r="I321" s="3">
        <f>IF(F321="Barnsley AC",2,0)</f>
        <v>0</v>
      </c>
      <c r="J321" s="3">
        <f>IF(F321="Barton &amp; Goole",2,0)</f>
        <v>0</v>
      </c>
      <c r="K321" s="3">
        <f>IF(F321="Wakefield DH &amp; AC",2,0)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3">
        <f>IF(R321="Cleethorpes AC",2,0)</f>
        <v>0</v>
      </c>
      <c r="U321" s="3">
        <f>IF(R321="Barnsley AC",2,0)</f>
        <v>0</v>
      </c>
      <c r="V321" s="3">
        <f>IF(R321="Barton &amp; Goole",2,0)</f>
        <v>0</v>
      </c>
      <c r="W321" s="3">
        <f>IF(R321="Wakefield DH &amp; AC",2,0)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3">
        <f>IF(F322="Cleethorpes AC",1,0)</f>
        <v>0</v>
      </c>
      <c r="I322" s="3">
        <f>IF(F322="Barnsley AC",1,0)</f>
        <v>0</v>
      </c>
      <c r="J322" s="3">
        <f>IF(F322="Barton &amp; Goole",1,0)</f>
        <v>0</v>
      </c>
      <c r="K322" s="3">
        <f>IF(F322="Wakefield DH &amp; AC",1,0)</f>
        <v>0</v>
      </c>
      <c r="M322" s="4">
        <v>8</v>
      </c>
      <c r="N322" s="5"/>
      <c r="O322" s="6"/>
      <c r="P322" s="5" t="str">
        <f>IF(N322="","",LOOKUP(N322,Entries!B$2:B$995,Entries!K$2:K$995))</f>
        <v/>
      </c>
      <c r="Q322" s="5" t="str">
        <f>IF(N322="","",LOOKUP(N322,Entries!B$2:B$995,Entries!E$2:E$995))</f>
        <v/>
      </c>
      <c r="R322" s="5" t="str">
        <f>IF(N322="","",LOOKUP(N322,Entries!B$2:B$995,Entries!F$2:F$995))</f>
        <v/>
      </c>
      <c r="S322" s="5" t="str">
        <f>IF(N322="","",LOOKUP(N322,Entries!B$2:B$995,Entries!G$2:G$995))</f>
        <v/>
      </c>
      <c r="T322" s="3">
        <f>IF(R322="Cleethorpes AC",1,0)</f>
        <v>0</v>
      </c>
      <c r="U322" s="3">
        <f>IF(R322="Barnsley AC",1,0)</f>
        <v>0</v>
      </c>
      <c r="V322" s="3">
        <f>IF(R322="Barton &amp; Goole",1,0)</f>
        <v>0</v>
      </c>
      <c r="W322" s="3">
        <f>IF(R322="Wakefield DH &amp; AC",1,0)</f>
        <v>0</v>
      </c>
    </row>
    <row r="323" spans="1:23" x14ac:dyDescent="0.2">
      <c r="A323" s="4"/>
      <c r="B323" s="5"/>
      <c r="C323" s="6"/>
      <c r="D323" s="8" t="s">
        <v>17</v>
      </c>
      <c r="E323" s="9">
        <f>SUM(H315:H322)</f>
        <v>5</v>
      </c>
      <c r="F323" s="9" t="s">
        <v>851</v>
      </c>
      <c r="G323" s="9"/>
      <c r="M323" s="4"/>
      <c r="N323" s="5"/>
      <c r="O323" s="6"/>
      <c r="P323" s="8" t="s">
        <v>17</v>
      </c>
      <c r="Q323" s="9">
        <f>SUM(T315:T322)</f>
        <v>12</v>
      </c>
      <c r="R323" s="9" t="s">
        <v>851</v>
      </c>
      <c r="S323" s="9"/>
    </row>
    <row r="324" spans="1:23" x14ac:dyDescent="0.2">
      <c r="A324" s="4"/>
      <c r="B324" s="5"/>
      <c r="C324" s="6"/>
      <c r="D324" s="9"/>
      <c r="E324" s="9">
        <f>SUM(I315:I322)</f>
        <v>0</v>
      </c>
      <c r="F324" s="9" t="s">
        <v>107</v>
      </c>
      <c r="G324" s="9"/>
      <c r="M324" s="4"/>
      <c r="N324" s="5"/>
      <c r="O324" s="6"/>
      <c r="P324" s="9"/>
      <c r="Q324" s="9">
        <f>SUM(U315:U322)</f>
        <v>0</v>
      </c>
      <c r="R324" s="9" t="s">
        <v>107</v>
      </c>
      <c r="S324" s="9"/>
    </row>
    <row r="325" spans="1:23" x14ac:dyDescent="0.2">
      <c r="A325" s="4"/>
      <c r="B325" s="5"/>
      <c r="C325" s="6"/>
      <c r="D325" s="31"/>
      <c r="E325" s="9">
        <f>SUM(J315:J322)</f>
        <v>15</v>
      </c>
      <c r="F325" s="31" t="s">
        <v>30</v>
      </c>
      <c r="G325" s="32"/>
      <c r="M325" s="28"/>
      <c r="N325" s="29"/>
      <c r="O325" s="30"/>
      <c r="P325" s="31"/>
      <c r="Q325" s="9">
        <f>SUM(V315:V322)</f>
        <v>8</v>
      </c>
      <c r="R325" s="31" t="s">
        <v>30</v>
      </c>
      <c r="S325" s="32"/>
    </row>
    <row r="326" spans="1:23" ht="13.5" thickBot="1" x14ac:dyDescent="0.25">
      <c r="A326" s="4"/>
      <c r="B326" s="5"/>
      <c r="C326" s="6"/>
      <c r="D326" s="31"/>
      <c r="E326" s="9">
        <f>SUM(K315:K322)</f>
        <v>6</v>
      </c>
      <c r="F326" s="31" t="s">
        <v>1335</v>
      </c>
      <c r="G326" s="32"/>
      <c r="M326" s="28"/>
      <c r="N326" s="29"/>
      <c r="O326" s="30"/>
      <c r="P326" s="31"/>
      <c r="Q326" s="9">
        <f>SUM(W315:W322)</f>
        <v>13</v>
      </c>
      <c r="R326" s="31" t="s">
        <v>1335</v>
      </c>
      <c r="S326" s="32"/>
    </row>
    <row r="327" spans="1:23" x14ac:dyDescent="0.2">
      <c r="A327" s="235" t="s">
        <v>75</v>
      </c>
      <c r="B327" s="236"/>
      <c r="C327" s="236"/>
      <c r="D327" s="236"/>
      <c r="E327" s="236"/>
      <c r="F327" s="236"/>
      <c r="G327" s="237"/>
      <c r="H327" s="2"/>
      <c r="I327" s="2"/>
      <c r="J327" s="2"/>
      <c r="M327" s="241" t="s">
        <v>22</v>
      </c>
      <c r="N327" s="242"/>
      <c r="O327" s="242"/>
      <c r="P327" s="242"/>
      <c r="Q327" s="242"/>
      <c r="R327" s="242"/>
      <c r="S327" s="243"/>
    </row>
    <row r="328" spans="1:23" x14ac:dyDescent="0.2">
      <c r="A328" s="4">
        <v>1</v>
      </c>
      <c r="B328" s="5">
        <v>95</v>
      </c>
      <c r="C328" s="6">
        <v>43.2</v>
      </c>
      <c r="D328" s="5" t="str">
        <f>IF(B328="","",LOOKUP(B328,Entries!B$2:B$995,Entries!K$2:K$995))</f>
        <v>Emily Richardson</v>
      </c>
      <c r="E328" s="5" t="str">
        <f>IF(B328="","",LOOKUP(B328,Entries!B$2:B$995,Entries!E$2:E$995))</f>
        <v>F17</v>
      </c>
      <c r="F328" s="5" t="str">
        <f>IF(B328="","",LOOKUP(B328,Entries!B$2:B$995,Entries!F$2:F$995))</f>
        <v>Barnsley Ac</v>
      </c>
      <c r="G328" s="5" t="str">
        <f>IF(B328="","",LOOKUP(B328,Entries!B$2:B$995,Entries!G$2:G$995))</f>
        <v>F</v>
      </c>
      <c r="H328" s="3">
        <f>IF(F328="Cleethorpes AC",8,0)</f>
        <v>0</v>
      </c>
      <c r="I328" s="3">
        <f>IF(F328="Barnsley AC",8,0)</f>
        <v>8</v>
      </c>
      <c r="J328" s="3">
        <f>IF(F328="Barton &amp; Goole",8,0)</f>
        <v>0</v>
      </c>
      <c r="K328" s="3">
        <f>IF(F328="Wakefield DH &amp; AC",8,0)</f>
        <v>0</v>
      </c>
      <c r="M328" s="4">
        <v>1</v>
      </c>
      <c r="N328" s="5"/>
      <c r="O328" s="6"/>
      <c r="P328" s="5" t="str">
        <f>IF(N328="","",LOOKUP(N328,Entries!B$2:B$995,Entries!K$2:K$995))</f>
        <v/>
      </c>
      <c r="Q328" s="5" t="str">
        <f>IF(N328="","",LOOKUP(N328,Entries!B$2:B$995,Entries!E$2:E$995))</f>
        <v/>
      </c>
      <c r="R328" s="5" t="str">
        <f>IF(N328="","",LOOKUP(N328,Entries!B$2:B$995,Entries!F$2:F$995))</f>
        <v/>
      </c>
      <c r="S328" s="5" t="str">
        <f>IF(N328="","",LOOKUP(N328,Entries!B$2:B$995,Entries!G$2:G$995))</f>
        <v/>
      </c>
      <c r="T328" s="3">
        <f>IF(R328="Cleethorpes AC",8,0)</f>
        <v>0</v>
      </c>
      <c r="U328" s="3">
        <f>IF(R328="Barnsley AC",8,0)</f>
        <v>0</v>
      </c>
      <c r="V328" s="3">
        <f>IF(R328="Barton &amp; Goole",8,0)</f>
        <v>0</v>
      </c>
      <c r="W328" s="3">
        <f>IF(R328="Wakefield DH &amp; AC",8,0)</f>
        <v>0</v>
      </c>
    </row>
    <row r="329" spans="1:23" x14ac:dyDescent="0.2">
      <c r="A329" s="4">
        <v>2</v>
      </c>
      <c r="B329" s="5">
        <v>287</v>
      </c>
      <c r="C329" s="6">
        <v>45.7</v>
      </c>
      <c r="D329" s="5" t="str">
        <f>IF(B329="","",LOOKUP(B329,Entries!B$2:B$995,Entries!K$2:K$995))</f>
        <v>Olivia Thomas-Wise</v>
      </c>
      <c r="E329" s="5" t="str">
        <f>IF(B329="","",LOOKUP(B329,Entries!B$2:B$995,Entries!E$2:E$995))</f>
        <v>F17</v>
      </c>
      <c r="F329" s="5" t="str">
        <f>IF(B329="","",LOOKUP(B329,Entries!B$2:B$995,Entries!F$2:F$995))</f>
        <v>Wakefield DH &amp; AC</v>
      </c>
      <c r="G329" s="5" t="str">
        <f>IF(B329="","",LOOKUP(B329,Entries!B$2:B$995,Entries!G$2:G$995))</f>
        <v>F</v>
      </c>
      <c r="H329" s="3">
        <f>IF(F329="Cleethorpes AC",7,0)</f>
        <v>0</v>
      </c>
      <c r="I329" s="3">
        <f>IF(F329="Barnsley AC",7,0)</f>
        <v>0</v>
      </c>
      <c r="J329" s="3">
        <f>IF(F329="Barton &amp; Goole",7,0)</f>
        <v>0</v>
      </c>
      <c r="K329" s="3">
        <f>IF(F329="Wakefield DH &amp; AC",7,0)</f>
        <v>7</v>
      </c>
      <c r="M329" s="4">
        <v>2</v>
      </c>
      <c r="N329" s="5"/>
      <c r="O329" s="6"/>
      <c r="P329" s="5" t="str">
        <f>IF(N329="","",LOOKUP(N329,Entries!B$2:B$995,Entries!K$2:K$995))</f>
        <v/>
      </c>
      <c r="Q329" s="5" t="str">
        <f>IF(N329="","",LOOKUP(N329,Entries!B$2:B$995,Entries!E$2:E$995))</f>
        <v/>
      </c>
      <c r="R329" s="5" t="str">
        <f>IF(N329="","",LOOKUP(N329,Entries!B$2:B$995,Entries!F$2:F$995))</f>
        <v/>
      </c>
      <c r="S329" s="5" t="str">
        <f>IF(N329="","",LOOKUP(N329,Entries!B$2:B$995,Entries!G$2:G$995))</f>
        <v/>
      </c>
      <c r="T329" s="3">
        <f>IF(R329="Cleethorpes AC",7,0)</f>
        <v>0</v>
      </c>
      <c r="U329" s="3">
        <f>IF(R329="Barnsley AC",7,0)</f>
        <v>0</v>
      </c>
      <c r="V329" s="3">
        <f>IF(R329="Barton &amp; Goole",7,0)</f>
        <v>0</v>
      </c>
      <c r="W329" s="3">
        <f>IF(R329="Wakefield DH &amp; AC",7,0)</f>
        <v>0</v>
      </c>
    </row>
    <row r="330" spans="1:23" x14ac:dyDescent="0.2">
      <c r="A330" s="4">
        <v>3</v>
      </c>
      <c r="B330" s="5">
        <v>148</v>
      </c>
      <c r="C330" s="6">
        <v>46.7</v>
      </c>
      <c r="D330" s="5" t="str">
        <f>IF(B330="","",LOOKUP(B330,Entries!B$2:B$995,Entries!K$2:K$995))</f>
        <v xml:space="preserve">Cloe Philips </v>
      </c>
      <c r="E330" s="5" t="str">
        <f>IF(B330="","",LOOKUP(B330,Entries!B$2:B$995,Entries!E$2:E$995))</f>
        <v>F17</v>
      </c>
      <c r="F330" s="5" t="str">
        <f>IF(B330="","",LOOKUP(B330,Entries!B$2:B$995,Entries!F$2:F$995))</f>
        <v>Cleethorpes AC</v>
      </c>
      <c r="G330" s="5" t="str">
        <f>IF(B330="","",LOOKUP(B330,Entries!B$2:B$995,Entries!G$2:G$995))</f>
        <v>F</v>
      </c>
      <c r="H330" s="3">
        <f>IF(F330="Cleethorpes AC",6,0)</f>
        <v>6</v>
      </c>
      <c r="I330" s="3">
        <f>IF(F330="Barnsley AC",6,0)</f>
        <v>0</v>
      </c>
      <c r="J330" s="3">
        <f>IF(F330="Barton &amp; Goole",6,0)</f>
        <v>0</v>
      </c>
      <c r="K330" s="3">
        <f>IF(F330="Wakefield DH &amp; AC",6,0)</f>
        <v>0</v>
      </c>
      <c r="M330" s="4">
        <v>3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3">
        <f>IF(R330="Cleethorpes AC",6,0)</f>
        <v>0</v>
      </c>
      <c r="U330" s="3">
        <f>IF(R330="Barnsley AC",6,0)</f>
        <v>0</v>
      </c>
      <c r="V330" s="3">
        <f>IF(R330="Barton &amp; Goole",6,0)</f>
        <v>0</v>
      </c>
      <c r="W330" s="3">
        <f>IF(R330="Wakefield DH &amp; AC",6,0)</f>
        <v>0</v>
      </c>
    </row>
    <row r="331" spans="1:23" x14ac:dyDescent="0.2">
      <c r="A331" s="4">
        <v>4</v>
      </c>
      <c r="B331" s="5">
        <v>305</v>
      </c>
      <c r="C331" s="6">
        <v>49.4</v>
      </c>
      <c r="D331" s="5" t="str">
        <f>IF(B331="","",LOOKUP(B331,Entries!B$2:B$995,Entries!K$2:K$995))</f>
        <v>Daisy Ibberson</v>
      </c>
      <c r="E331" s="5" t="str">
        <f>IF(B331="","",LOOKUP(B331,Entries!B$2:B$995,Entries!E$2:E$995))</f>
        <v>F17</v>
      </c>
      <c r="F331" s="5" t="str">
        <f>IF(B331="","",LOOKUP(B331,Entries!B$2:B$995,Entries!F$2:F$995))</f>
        <v>Wakefield DH &amp; AC</v>
      </c>
      <c r="G331" s="5" t="str">
        <f>IF(B331="","",LOOKUP(B331,Entries!B$2:B$995,Entries!G$2:G$995))</f>
        <v>F</v>
      </c>
      <c r="H331" s="3">
        <f>IF(F331="Cleethorpes AC",5,0)</f>
        <v>0</v>
      </c>
      <c r="I331" s="3">
        <f>IF(F331="Barnsley AC",5,0)</f>
        <v>0</v>
      </c>
      <c r="J331" s="3">
        <f>IF(F331="Barton &amp; Goole",5,0)</f>
        <v>0</v>
      </c>
      <c r="K331" s="3">
        <f>IF(F331="Wakefield DH &amp; AC",5,0)</f>
        <v>5</v>
      </c>
      <c r="M331" s="4">
        <v>4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3">
        <f>IF(R331="Cleethorpes AC",5,0)</f>
        <v>0</v>
      </c>
      <c r="U331" s="3">
        <f>IF(R331="Barnsley AC",5,0)</f>
        <v>0</v>
      </c>
      <c r="V331" s="3">
        <f>IF(R331="Barton &amp; Goole",5,0)</f>
        <v>0</v>
      </c>
      <c r="W331" s="3">
        <f>IF(R331="Wakefield DH &amp; AC",5,0)</f>
        <v>0</v>
      </c>
    </row>
    <row r="332" spans="1:23" x14ac:dyDescent="0.2">
      <c r="A332" s="4">
        <v>5</v>
      </c>
      <c r="B332" s="5">
        <v>93</v>
      </c>
      <c r="C332" s="6">
        <v>49.9</v>
      </c>
      <c r="D332" s="5" t="str">
        <f>IF(B332="","",LOOKUP(B332,Entries!B$2:B$995,Entries!K$2:K$995))</f>
        <v>Olivia Ward</v>
      </c>
      <c r="E332" s="5" t="str">
        <f>IF(B332="","",LOOKUP(B332,Entries!B$2:B$995,Entries!E$2:E$995))</f>
        <v>F17</v>
      </c>
      <c r="F332" s="5" t="str">
        <f>IF(B332="","",LOOKUP(B332,Entries!B$2:B$995,Entries!F$2:F$995))</f>
        <v>Barnsley Ac</v>
      </c>
      <c r="G332" s="5" t="str">
        <f>IF(B332="","",LOOKUP(B332,Entries!B$2:B$995,Entries!G$2:G$995))</f>
        <v>F</v>
      </c>
      <c r="H332" s="3">
        <f>IF(F332="Cleethorpes AC",4,0)</f>
        <v>0</v>
      </c>
      <c r="I332" s="3">
        <f>IF(F332="Barnsley AC",4,0)</f>
        <v>4</v>
      </c>
      <c r="J332" s="3">
        <f>IF(F332="Barton &amp; Goole",4,0)</f>
        <v>0</v>
      </c>
      <c r="K332" s="3">
        <f>IF(F332="Wakefield DH &amp; AC",4,0)</f>
        <v>0</v>
      </c>
      <c r="M332" s="4">
        <v>5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3">
        <f>IF(R332="Cleethorpes AC",4,0)</f>
        <v>0</v>
      </c>
      <c r="U332" s="3">
        <f>IF(R332="Barnsley AC",4,0)</f>
        <v>0</v>
      </c>
      <c r="V332" s="3">
        <f>IF(R332="Barton &amp; Goole",4,0)</f>
        <v>0</v>
      </c>
      <c r="W332" s="3">
        <f>IF(R332="Wakefield DH &amp; AC",4,0)</f>
        <v>0</v>
      </c>
    </row>
    <row r="333" spans="1:23" x14ac:dyDescent="0.2">
      <c r="A333" s="4">
        <v>6</v>
      </c>
      <c r="B333" s="5">
        <v>52</v>
      </c>
      <c r="C333" s="6">
        <v>51</v>
      </c>
      <c r="D333" s="5" t="str">
        <f>IF(B333="","",LOOKUP(B333,Entries!B$2:B$995,Entries!K$2:K$995))</f>
        <v>Rebecca Blanchard</v>
      </c>
      <c r="E333" s="5" t="str">
        <f>IF(B333="","",LOOKUP(B333,Entries!B$2:B$995,Entries!E$2:E$995))</f>
        <v>F17</v>
      </c>
      <c r="F333" s="5" t="str">
        <f>IF(B333="","",LOOKUP(B333,Entries!B$2:B$995,Entries!F$2:F$995))</f>
        <v>Barton &amp; Goole</v>
      </c>
      <c r="G333" s="5" t="str">
        <f>IF(B333="","",LOOKUP(B333,Entries!B$2:B$995,Entries!G$2:G$995))</f>
        <v>F</v>
      </c>
      <c r="H333" s="3">
        <f>IF(F333="Cleethorpes AC",3,0)</f>
        <v>0</v>
      </c>
      <c r="I333" s="3">
        <f>IF(F333="Barnsley AC",3,0)</f>
        <v>0</v>
      </c>
      <c r="J333" s="3">
        <f>IF(F333="Barton &amp; Goole",3,0)</f>
        <v>3</v>
      </c>
      <c r="K333" s="3">
        <f>IF(F333="Wakefield DH &amp; AC",3,0)</f>
        <v>0</v>
      </c>
      <c r="M333" s="4">
        <v>6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3">
        <f>IF(R333="Cleethorpes AC",3,0)</f>
        <v>0</v>
      </c>
      <c r="U333" s="3">
        <f>IF(R333="Barnsley AC",3,0)</f>
        <v>0</v>
      </c>
      <c r="V333" s="3">
        <f>IF(R333="Barton &amp; Goole",3,0)</f>
        <v>0</v>
      </c>
      <c r="W333" s="3">
        <f>IF(R333="Wakefield DH &amp; AC",3,0)</f>
        <v>0</v>
      </c>
    </row>
    <row r="334" spans="1:23" x14ac:dyDescent="0.2">
      <c r="A334" s="4">
        <v>7</v>
      </c>
      <c r="B334" s="5">
        <v>137</v>
      </c>
      <c r="C334" s="6">
        <v>53.5</v>
      </c>
      <c r="D334" s="5" t="str">
        <f>IF(B334="","",LOOKUP(B334,Entries!B$2:B$995,Entries!K$2:K$995))</f>
        <v>Lilly Morgan</v>
      </c>
      <c r="E334" s="5" t="str">
        <f>IF(B334="","",LOOKUP(B334,Entries!B$2:B$995,Entries!E$2:E$995))</f>
        <v>F17</v>
      </c>
      <c r="F334" s="5" t="str">
        <f>IF(B334="","",LOOKUP(B334,Entries!B$2:B$995,Entries!F$2:F$995))</f>
        <v>Cleethorpes AC</v>
      </c>
      <c r="G334" s="5" t="str">
        <f>IF(B334="","",LOOKUP(B334,Entries!B$2:B$995,Entries!G$2:G$995))</f>
        <v>F</v>
      </c>
      <c r="H334" s="3">
        <f>IF(F334="Cleethorpes AC",2,0)</f>
        <v>2</v>
      </c>
      <c r="I334" s="3">
        <f>IF(F334="Barnsley AC",2,0)</f>
        <v>0</v>
      </c>
      <c r="J334" s="3">
        <f>IF(F334="Barton &amp; Goole",2,0)</f>
        <v>0</v>
      </c>
      <c r="K334" s="3">
        <f>IF(F334="Wakefield DH &amp; AC",2,0)</f>
        <v>0</v>
      </c>
      <c r="M334" s="4">
        <v>7</v>
      </c>
      <c r="N334" s="5"/>
      <c r="O334" s="6"/>
      <c r="P334" s="5" t="str">
        <f>IF(N334="","",LOOKUP(N334,Entries!B$2:B$995,Entries!K$2:K$995))</f>
        <v/>
      </c>
      <c r="Q334" s="5" t="str">
        <f>IF(N334="","",LOOKUP(N334,Entries!B$2:B$995,Entries!E$2:E$995))</f>
        <v/>
      </c>
      <c r="R334" s="5" t="str">
        <f>IF(N334="","",LOOKUP(N334,Entries!B$2:B$995,Entries!F$2:F$995))</f>
        <v/>
      </c>
      <c r="S334" s="5" t="str">
        <f>IF(N334="","",LOOKUP(N334,Entries!B$2:B$995,Entries!G$2:G$995))</f>
        <v/>
      </c>
      <c r="T334" s="3">
        <f>IF(R334="Cleethorpes AC",2,0)</f>
        <v>0</v>
      </c>
      <c r="U334" s="3">
        <f>IF(R334="Barnsley AC",2,0)</f>
        <v>0</v>
      </c>
      <c r="V334" s="3">
        <f>IF(R334="Barton &amp; Goole",2,0)</f>
        <v>0</v>
      </c>
      <c r="W334" s="3">
        <f>IF(R334="Wakefield DH &amp; AC",2,0)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IF(B335="","",LOOKUP(B335,Entries!B$2:B$995,Entries!K$2:K$995))</f>
        <v/>
      </c>
      <c r="E335" s="5" t="str">
        <f>IF(B335="","",LOOKUP(B335,Entries!B$2:B$995,Entries!E$2:E$995))</f>
        <v/>
      </c>
      <c r="F335" s="5" t="str">
        <f>IF(B335="","",LOOKUP(B335,Entries!B$2:B$995,Entries!F$2:F$995))</f>
        <v/>
      </c>
      <c r="G335" s="5" t="str">
        <f>IF(B335="","",LOOKUP(B335,Entries!B$2:B$995,Entries!G$2:G$995))</f>
        <v/>
      </c>
      <c r="H335" s="3">
        <f>IF(F335="Cleethorpes AC",1,0)</f>
        <v>0</v>
      </c>
      <c r="I335" s="3">
        <f>IF(F335="Barnsley AC",1,0)</f>
        <v>0</v>
      </c>
      <c r="J335" s="3">
        <f>IF(F335="Barton &amp; Goole",1,0)</f>
        <v>0</v>
      </c>
      <c r="K335" s="3">
        <f>IF(F335="Wakefield DH &amp; AC",1,0)</f>
        <v>0</v>
      </c>
      <c r="M335" s="4">
        <v>8</v>
      </c>
      <c r="N335" s="5"/>
      <c r="O335" s="6"/>
      <c r="P335" s="5" t="str">
        <f>IF(N335="","",LOOKUP(N335,Entries!B$2:B$995,Entries!K$2:K$995))</f>
        <v/>
      </c>
      <c r="Q335" s="5" t="str">
        <f>IF(N335="","",LOOKUP(N335,Entries!B$2:B$995,Entries!E$2:E$995))</f>
        <v/>
      </c>
      <c r="R335" s="5" t="str">
        <f>IF(N335="","",LOOKUP(N335,Entries!B$2:B$995,Entries!F$2:F$995))</f>
        <v/>
      </c>
      <c r="S335" s="5" t="str">
        <f>IF(N335="","",LOOKUP(N335,Entries!B$2:B$995,Entries!G$2:G$995))</f>
        <v/>
      </c>
      <c r="T335" s="3">
        <f>IF(R335="Cleethorpes AC",1,0)</f>
        <v>0</v>
      </c>
      <c r="U335" s="3">
        <f>IF(R335="Barnsley AC",1,0)</f>
        <v>0</v>
      </c>
      <c r="V335" s="3">
        <f>IF(R335="Barton &amp; Goole",1,0)</f>
        <v>0</v>
      </c>
      <c r="W335" s="3">
        <f>IF(R335="Wakefield DH &amp; AC",1,0)</f>
        <v>0</v>
      </c>
    </row>
    <row r="336" spans="1:23" x14ac:dyDescent="0.2">
      <c r="A336" s="4"/>
      <c r="B336" s="5"/>
      <c r="C336" s="6"/>
      <c r="D336" s="8" t="s">
        <v>17</v>
      </c>
      <c r="E336" s="9">
        <f>SUM(H328:H335)</f>
        <v>8</v>
      </c>
      <c r="F336" s="9" t="s">
        <v>851</v>
      </c>
      <c r="G336" s="9"/>
      <c r="M336" s="4"/>
      <c r="N336" s="5"/>
      <c r="O336" s="6"/>
      <c r="P336" s="8" t="s">
        <v>17</v>
      </c>
      <c r="Q336" s="9">
        <f>SUM(T328:T335)</f>
        <v>0</v>
      </c>
      <c r="R336" s="9" t="s">
        <v>851</v>
      </c>
      <c r="S336" s="9"/>
    </row>
    <row r="337" spans="1:23" x14ac:dyDescent="0.2">
      <c r="A337" s="4"/>
      <c r="B337" s="5"/>
      <c r="C337" s="6"/>
      <c r="D337" s="9"/>
      <c r="E337" s="9">
        <f>SUM(I328:I335)</f>
        <v>12</v>
      </c>
      <c r="F337" s="9" t="s">
        <v>107</v>
      </c>
      <c r="G337" s="9"/>
      <c r="M337" s="4"/>
      <c r="N337" s="5"/>
      <c r="O337" s="6"/>
      <c r="P337" s="9"/>
      <c r="Q337" s="9">
        <f>SUM(U328:U335)</f>
        <v>0</v>
      </c>
      <c r="R337" s="9" t="s">
        <v>107</v>
      </c>
      <c r="S337" s="9"/>
    </row>
    <row r="338" spans="1:23" x14ac:dyDescent="0.2">
      <c r="A338" s="4"/>
      <c r="B338" s="5"/>
      <c r="C338" s="6"/>
      <c r="D338" s="31"/>
      <c r="E338" s="9">
        <f>SUM(J328:J335)</f>
        <v>3</v>
      </c>
      <c r="F338" s="31" t="s">
        <v>30</v>
      </c>
      <c r="G338" s="32"/>
      <c r="M338" s="28"/>
      <c r="N338" s="29"/>
      <c r="O338" s="30"/>
      <c r="P338" s="31"/>
      <c r="Q338" s="9">
        <f>SUM(V328:V335)</f>
        <v>0</v>
      </c>
      <c r="R338" s="31" t="s">
        <v>30</v>
      </c>
      <c r="S338" s="32"/>
    </row>
    <row r="339" spans="1:23" ht="13.5" thickBot="1" x14ac:dyDescent="0.25">
      <c r="A339" s="4"/>
      <c r="B339" s="5"/>
      <c r="C339" s="6"/>
      <c r="D339" s="31"/>
      <c r="E339" s="9">
        <f>SUM(K328:K335)</f>
        <v>12</v>
      </c>
      <c r="F339" s="31" t="s">
        <v>1335</v>
      </c>
      <c r="G339" s="32"/>
      <c r="M339" s="28"/>
      <c r="N339" s="29"/>
      <c r="O339" s="30"/>
      <c r="P339" s="31"/>
      <c r="Q339" s="9">
        <f>SUM(W328:W335)</f>
        <v>0</v>
      </c>
      <c r="R339" s="31" t="s">
        <v>1335</v>
      </c>
      <c r="S339" s="32"/>
    </row>
    <row r="340" spans="1:23" x14ac:dyDescent="0.2">
      <c r="A340" s="235" t="s">
        <v>84</v>
      </c>
      <c r="B340" s="236"/>
      <c r="C340" s="236"/>
      <c r="D340" s="236"/>
      <c r="E340" s="236"/>
      <c r="F340" s="236"/>
      <c r="G340" s="237"/>
      <c r="H340" s="2"/>
      <c r="I340" s="2"/>
      <c r="J340" s="2"/>
      <c r="M340" s="241" t="s">
        <v>23</v>
      </c>
      <c r="N340" s="242"/>
      <c r="O340" s="242"/>
      <c r="P340" s="242"/>
      <c r="Q340" s="242"/>
      <c r="R340" s="242"/>
      <c r="S340" s="243"/>
    </row>
    <row r="341" spans="1:23" x14ac:dyDescent="0.2">
      <c r="A341" s="4">
        <v>1</v>
      </c>
      <c r="B341" s="5">
        <v>307</v>
      </c>
      <c r="C341" s="6">
        <v>54</v>
      </c>
      <c r="D341" s="5" t="str">
        <f>IF(B341="","",LOOKUP(B341,Entries!B$2:B$995,Entries!K$2:K$995))</f>
        <v>Harry Pearcy</v>
      </c>
      <c r="E341" s="5" t="str">
        <f>IF(B341="","",LOOKUP(B341,Entries!B$2:B$995,Entries!E$2:E$995))</f>
        <v>M17</v>
      </c>
      <c r="F341" s="5" t="str">
        <f>IF(B341="","",LOOKUP(B341,Entries!B$2:B$995,Entries!F$2:F$995))</f>
        <v>Wakefield DH &amp; AC</v>
      </c>
      <c r="G341" s="5" t="str">
        <f>IF(B341="","",LOOKUP(B341,Entries!B$2:B$995,Entries!G$2:G$995))</f>
        <v>M</v>
      </c>
      <c r="H341" s="3">
        <f>IF(F341="Cleethorpes AC",8,0)</f>
        <v>0</v>
      </c>
      <c r="I341" s="3">
        <f>IF(F341="Barnsley AC",8,0)</f>
        <v>0</v>
      </c>
      <c r="J341" s="3">
        <f>IF(F341="Barton &amp; Goole",8,0)</f>
        <v>0</v>
      </c>
      <c r="K341" s="3">
        <f>IF(F341="Wakefield DH &amp; AC",8,0)</f>
        <v>8</v>
      </c>
      <c r="M341" s="4">
        <v>1</v>
      </c>
      <c r="N341" s="5">
        <v>311</v>
      </c>
      <c r="O341" s="6">
        <v>1.81</v>
      </c>
      <c r="P341" s="5" t="str">
        <f>IF(N341="","",LOOKUP(N341,Entries!B$2:B$995,Entries!K$2:K$995))</f>
        <v>Daniel Akintolu</v>
      </c>
      <c r="Q341" s="5" t="str">
        <f>IF(N341="","",LOOKUP(N341,Entries!B$2:B$995,Entries!E$2:E$995))</f>
        <v>M17</v>
      </c>
      <c r="R341" s="5" t="str">
        <f>IF(N341="","",LOOKUP(N341,Entries!B$2:B$995,Entries!F$2:F$995))</f>
        <v>Wakefield DH &amp; AC</v>
      </c>
      <c r="S341" s="5" t="str">
        <f>IF(N341="","",LOOKUP(N341,Entries!B$2:B$995,Entries!G$2:G$995))</f>
        <v>M</v>
      </c>
      <c r="T341" s="3">
        <f>IF(R341="Cleethorpes AC",8,0)</f>
        <v>0</v>
      </c>
      <c r="U341" s="3">
        <f>IF(R341="Barnsley AC",8,0)</f>
        <v>0</v>
      </c>
      <c r="V341" s="3">
        <f>IF(R341="Barton &amp; Goole",8,0)</f>
        <v>0</v>
      </c>
      <c r="W341" s="3">
        <f>IF(R341="Wakefield DH &amp; AC",8,0)</f>
        <v>8</v>
      </c>
    </row>
    <row r="342" spans="1:23" x14ac:dyDescent="0.2">
      <c r="A342" s="4">
        <v>2</v>
      </c>
      <c r="B342" s="5">
        <v>60</v>
      </c>
      <c r="C342" s="6">
        <v>57.3</v>
      </c>
      <c r="D342" s="5" t="str">
        <f>IF(B342="","",LOOKUP(B342,Entries!B$2:B$995,Entries!K$2:K$995))</f>
        <v>Wiiliam Crowe</v>
      </c>
      <c r="E342" s="5" t="str">
        <f>IF(B342="","",LOOKUP(B342,Entries!B$2:B$995,Entries!E$2:E$995))</f>
        <v>M17</v>
      </c>
      <c r="F342" s="5" t="str">
        <f>IF(B342="","",LOOKUP(B342,Entries!B$2:B$995,Entries!F$2:F$995))</f>
        <v>Barton &amp; Goole</v>
      </c>
      <c r="G342" s="5" t="str">
        <f>IF(B342="","",LOOKUP(B342,Entries!B$2:B$995,Entries!G$2:G$995))</f>
        <v>M</v>
      </c>
      <c r="H342" s="3">
        <f>IF(F342="Cleethorpes AC",7,0)</f>
        <v>0</v>
      </c>
      <c r="I342" s="3">
        <f>IF(F342="Barnsley AC",7,0)</f>
        <v>0</v>
      </c>
      <c r="J342" s="3">
        <f>IF(F342="Barton &amp; Goole",7,0)</f>
        <v>7</v>
      </c>
      <c r="K342" s="3">
        <f>IF(F342="Wakefield DH &amp; AC",7,0)</f>
        <v>0</v>
      </c>
      <c r="M342" s="4">
        <v>2</v>
      </c>
      <c r="N342" s="5">
        <v>141</v>
      </c>
      <c r="O342" s="6">
        <v>1.3</v>
      </c>
      <c r="P342" s="5" t="str">
        <f>IF(N342="","",LOOKUP(N342,Entries!B$2:B$995,Entries!K$2:K$995))</f>
        <v>Fernando Teodorescu</v>
      </c>
      <c r="Q342" s="5" t="str">
        <f>IF(N342="","",LOOKUP(N342,Entries!B$2:B$995,Entries!E$2:E$995))</f>
        <v>M17</v>
      </c>
      <c r="R342" s="5" t="str">
        <f>IF(N342="","",LOOKUP(N342,Entries!B$2:B$995,Entries!F$2:F$995))</f>
        <v>Cleethorpes AC</v>
      </c>
      <c r="S342" s="5" t="str">
        <f>IF(N342="","",LOOKUP(N342,Entries!B$2:B$995,Entries!G$2:G$995))</f>
        <v>M</v>
      </c>
      <c r="T342" s="3">
        <f>IF(R342="Cleethorpes AC",7,0)</f>
        <v>7</v>
      </c>
      <c r="U342" s="3">
        <f>IF(R342="Barnsley AC",7,0)</f>
        <v>0</v>
      </c>
      <c r="V342" s="3">
        <f>IF(R342="Barton &amp; Goole",7,0)</f>
        <v>0</v>
      </c>
      <c r="W342" s="3">
        <f>IF(R342="Wakefield DH &amp; AC",7,0)</f>
        <v>0</v>
      </c>
    </row>
    <row r="343" spans="1:23" x14ac:dyDescent="0.2">
      <c r="A343" s="4">
        <v>3</v>
      </c>
      <c r="B343" s="5">
        <v>140</v>
      </c>
      <c r="C343" s="6">
        <v>57.3</v>
      </c>
      <c r="D343" s="5" t="str">
        <f>IF(B343="","",LOOKUP(B343,Entries!B$2:B$995,Entries!K$2:K$995))</f>
        <v>Alex Clarke</v>
      </c>
      <c r="E343" s="5" t="str">
        <f>IF(B343="","",LOOKUP(B343,Entries!B$2:B$995,Entries!E$2:E$995))</f>
        <v>M17</v>
      </c>
      <c r="F343" s="5" t="str">
        <f>IF(B343="","",LOOKUP(B343,Entries!B$2:B$995,Entries!F$2:F$995))</f>
        <v>Cleethorpes AC</v>
      </c>
      <c r="G343" s="5" t="str">
        <f>IF(B343="","",LOOKUP(B343,Entries!B$2:B$995,Entries!G$2:G$995))</f>
        <v>M</v>
      </c>
      <c r="H343" s="3">
        <f>IF(F343="Cleethorpes AC",6,0)</f>
        <v>6</v>
      </c>
      <c r="I343" s="3">
        <f>IF(F343="Barnsley AC",6,0)</f>
        <v>0</v>
      </c>
      <c r="J343" s="3">
        <f>IF(F343="Barton &amp; Goole",6,0)</f>
        <v>0</v>
      </c>
      <c r="K343" s="3">
        <f>IF(F343="Wakefield DH &amp; AC",6,0)</f>
        <v>0</v>
      </c>
      <c r="M343" s="4">
        <v>3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3">
        <f>IF(R343="Cleethorpes AC",6,0)</f>
        <v>0</v>
      </c>
      <c r="U343" s="3">
        <f>IF(R343="Barnsley AC",6,0)</f>
        <v>0</v>
      </c>
      <c r="V343" s="3">
        <f>IF(R343="Barton &amp; Goole",6,0)</f>
        <v>0</v>
      </c>
      <c r="W343" s="3">
        <f>IF(R343="Wakefield DH &amp; AC",6,0)</f>
        <v>0</v>
      </c>
    </row>
    <row r="344" spans="1:23" x14ac:dyDescent="0.2">
      <c r="A344" s="4">
        <v>4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3">
        <f>IF(F344="Cleethorpes AC",5,0)</f>
        <v>0</v>
      </c>
      <c r="I344" s="3">
        <f>IF(F344="Barnsley AC",5,0)</f>
        <v>0</v>
      </c>
      <c r="J344" s="3">
        <f>IF(F344="Barton &amp; Goole",5,0)</f>
        <v>0</v>
      </c>
      <c r="K344" s="3">
        <f>IF(F344="Wakefield DH &amp; AC",5,0)</f>
        <v>0</v>
      </c>
      <c r="M344" s="4">
        <v>4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3">
        <f>IF(R344="Cleethorpes AC",5,0)</f>
        <v>0</v>
      </c>
      <c r="U344" s="3">
        <f>IF(R344="Barnsley AC",5,0)</f>
        <v>0</v>
      </c>
      <c r="V344" s="3">
        <f>IF(R344="Barton &amp; Goole",5,0)</f>
        <v>0</v>
      </c>
      <c r="W344" s="3">
        <f>IF(R344="Wakefield DH &amp; AC",5,0)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3">
        <f>IF(F345="Cleethorpes AC",4,0)</f>
        <v>0</v>
      </c>
      <c r="I345" s="3">
        <f>IF(F345="Barnsley AC",4,0)</f>
        <v>0</v>
      </c>
      <c r="J345" s="3">
        <f>IF(F345="Barton &amp; Goole",4,0)</f>
        <v>0</v>
      </c>
      <c r="K345" s="3">
        <f>IF(F345="Wakefield DH &amp; AC",4,0)</f>
        <v>0</v>
      </c>
      <c r="M345" s="4">
        <v>5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3">
        <f>IF(R345="Cleethorpes AC",4,0)</f>
        <v>0</v>
      </c>
      <c r="U345" s="3">
        <f>IF(R345="Barnsley AC",4,0)</f>
        <v>0</v>
      </c>
      <c r="V345" s="3">
        <f>IF(R345="Barton &amp; Goole",4,0)</f>
        <v>0</v>
      </c>
      <c r="W345" s="3">
        <f>IF(R345="Wakefield DH &amp; AC",4,0)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3">
        <f>IF(F346="Cleethorpes AC",3,0)</f>
        <v>0</v>
      </c>
      <c r="I346" s="3">
        <f>IF(F346="Barnsley AC",3,0)</f>
        <v>0</v>
      </c>
      <c r="J346" s="3">
        <f>IF(F346="Barton &amp; Goole",3,0)</f>
        <v>0</v>
      </c>
      <c r="K346" s="3">
        <f>IF(F346="Wakefield DH &amp; AC",3,0)</f>
        <v>0</v>
      </c>
      <c r="M346" s="4">
        <v>6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3">
        <f>IF(R346="Cleethorpes AC",3,0)</f>
        <v>0</v>
      </c>
      <c r="U346" s="3">
        <f>IF(R346="Barnsley AC",3,0)</f>
        <v>0</v>
      </c>
      <c r="V346" s="3">
        <f>IF(R346="Barton &amp; Goole",3,0)</f>
        <v>0</v>
      </c>
      <c r="W346" s="3">
        <f>IF(R346="Wakefield DH &amp; AC",3,0)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IF(B347="","",LOOKUP(B347,Entries!B$2:B$995,Entries!K$2:K$995))</f>
        <v/>
      </c>
      <c r="E347" s="5" t="str">
        <f>IF(B347="","",LOOKUP(B347,Entries!B$2:B$995,Entries!E$2:E$995))</f>
        <v/>
      </c>
      <c r="F347" s="5" t="str">
        <f>IF(B347="","",LOOKUP(B347,Entries!B$2:B$995,Entries!F$2:F$995))</f>
        <v/>
      </c>
      <c r="G347" s="5" t="str">
        <f>IF(B347="","",LOOKUP(B347,Entries!B$2:B$995,Entries!G$2:G$995))</f>
        <v/>
      </c>
      <c r="H347" s="3">
        <f>IF(F347="Cleethorpes AC",2,0)</f>
        <v>0</v>
      </c>
      <c r="I347" s="3">
        <f>IF(F347="Barnsley AC",2,0)</f>
        <v>0</v>
      </c>
      <c r="J347" s="3">
        <f>IF(F347="Barton &amp; Goole",2,0)</f>
        <v>0</v>
      </c>
      <c r="K347" s="3">
        <f>IF(F347="Wakefield DH &amp; AC",2,0)</f>
        <v>0</v>
      </c>
      <c r="M347" s="4">
        <v>7</v>
      </c>
      <c r="N347" s="5"/>
      <c r="O347" s="6"/>
      <c r="P347" s="5" t="str">
        <f>IF(N347="","",LOOKUP(N347,Entries!B$2:B$995,Entries!K$2:K$995))</f>
        <v/>
      </c>
      <c r="Q347" s="5" t="str">
        <f>IF(N347="","",LOOKUP(N347,Entries!B$2:B$995,Entries!E$2:E$995))</f>
        <v/>
      </c>
      <c r="R347" s="5" t="str">
        <f>IF(N347="","",LOOKUP(N347,Entries!B$2:B$995,Entries!F$2:F$995))</f>
        <v/>
      </c>
      <c r="S347" s="5" t="str">
        <f>IF(N347="","",LOOKUP(N347,Entries!B$2:B$995,Entries!G$2:G$995))</f>
        <v/>
      </c>
      <c r="T347" s="3">
        <f>IF(R347="Cleethorpes AC",2,0)</f>
        <v>0</v>
      </c>
      <c r="U347" s="3">
        <f>IF(R347="Barnsley AC",2,0)</f>
        <v>0</v>
      </c>
      <c r="V347" s="3">
        <f>IF(R347="Barton &amp; Goole",2,0)</f>
        <v>0</v>
      </c>
      <c r="W347" s="3">
        <f>IF(R347="Wakefield DH &amp; AC",2,0)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IF(B348="","",LOOKUP(B348,Entries!B$2:B$995,Entries!K$2:K$995))</f>
        <v/>
      </c>
      <c r="E348" s="5" t="str">
        <f>IF(B348="","",LOOKUP(B348,Entries!B$2:B$995,Entries!E$2:E$995))</f>
        <v/>
      </c>
      <c r="F348" s="5" t="str">
        <f>IF(B348="","",LOOKUP(B348,Entries!B$2:B$995,Entries!F$2:F$995))</f>
        <v/>
      </c>
      <c r="G348" s="5" t="str">
        <f>IF(B348="","",LOOKUP(B348,Entries!B$2:B$995,Entries!G$2:G$995))</f>
        <v/>
      </c>
      <c r="H348" s="3">
        <f>IF(F348="Cleethorpes AC",1,0)</f>
        <v>0</v>
      </c>
      <c r="I348" s="3">
        <f>IF(F348="Barnsley AC",1,0)</f>
        <v>0</v>
      </c>
      <c r="J348" s="3">
        <f>IF(F348="Barton &amp; Goole",1,0)</f>
        <v>0</v>
      </c>
      <c r="K348" s="3">
        <f>IF(F348="Wakefield DH &amp; AC",1,0)</f>
        <v>0</v>
      </c>
      <c r="M348" s="4">
        <v>8</v>
      </c>
      <c r="N348" s="5"/>
      <c r="O348" s="6"/>
      <c r="P348" s="5" t="str">
        <f>IF(N348="","",LOOKUP(N348,Entries!B$2:B$995,Entries!K$2:K$995))</f>
        <v/>
      </c>
      <c r="Q348" s="5" t="str">
        <f>IF(N348="","",LOOKUP(N348,Entries!B$2:B$995,Entries!E$2:E$995))</f>
        <v/>
      </c>
      <c r="R348" s="5" t="str">
        <f>IF(N348="","",LOOKUP(N348,Entries!B$2:B$995,Entries!F$2:F$995))</f>
        <v/>
      </c>
      <c r="S348" s="5" t="str">
        <f>IF(N348="","",LOOKUP(N348,Entries!B$2:B$995,Entries!G$2:G$995))</f>
        <v/>
      </c>
      <c r="T348" s="3">
        <f>IF(R348="Cleethorpes AC",1,0)</f>
        <v>0</v>
      </c>
      <c r="U348" s="3">
        <f>IF(R348="Barnsley AC",1,0)</f>
        <v>0</v>
      </c>
      <c r="V348" s="3">
        <f>IF(R348="Barton &amp; Goole",1,0)</f>
        <v>0</v>
      </c>
      <c r="W348" s="3">
        <f>IF(R348="Wakefield DH &amp; AC",1,0)</f>
        <v>0</v>
      </c>
    </row>
    <row r="349" spans="1:23" x14ac:dyDescent="0.2">
      <c r="A349" s="4"/>
      <c r="B349" s="5"/>
      <c r="C349" s="6"/>
      <c r="D349" s="8" t="s">
        <v>17</v>
      </c>
      <c r="E349" s="9">
        <f>SUM(H341:H348)</f>
        <v>6</v>
      </c>
      <c r="F349" s="9" t="s">
        <v>851</v>
      </c>
      <c r="G349" s="9"/>
      <c r="M349" s="4"/>
      <c r="N349" s="5"/>
      <c r="O349" s="6"/>
      <c r="P349" s="8" t="s">
        <v>17</v>
      </c>
      <c r="Q349" s="9">
        <f>SUM(T341:T348)</f>
        <v>7</v>
      </c>
      <c r="R349" s="9" t="s">
        <v>851</v>
      </c>
      <c r="S349" s="9"/>
    </row>
    <row r="350" spans="1:23" x14ac:dyDescent="0.2">
      <c r="A350" s="4"/>
      <c r="B350" s="5"/>
      <c r="C350" s="6"/>
      <c r="D350" s="9"/>
      <c r="E350" s="9">
        <f>SUM(I341:I348)</f>
        <v>0</v>
      </c>
      <c r="F350" s="9" t="s">
        <v>107</v>
      </c>
      <c r="G350" s="9"/>
      <c r="M350" s="4"/>
      <c r="N350" s="5"/>
      <c r="O350" s="6"/>
      <c r="P350" s="9"/>
      <c r="Q350" s="9">
        <f>SUM(U341:U348)</f>
        <v>0</v>
      </c>
      <c r="R350" s="9" t="s">
        <v>107</v>
      </c>
      <c r="S350" s="9"/>
    </row>
    <row r="351" spans="1:23" x14ac:dyDescent="0.2">
      <c r="A351" s="4"/>
      <c r="B351" s="5"/>
      <c r="C351" s="6"/>
      <c r="D351" s="31"/>
      <c r="E351" s="9">
        <f>SUM(J341:J348)</f>
        <v>7</v>
      </c>
      <c r="F351" s="31" t="s">
        <v>30</v>
      </c>
      <c r="G351" s="32"/>
      <c r="M351" s="28"/>
      <c r="N351" s="29"/>
      <c r="O351" s="30"/>
      <c r="P351" s="31"/>
      <c r="Q351" s="9">
        <f>SUM(V341:V348)</f>
        <v>0</v>
      </c>
      <c r="R351" s="31" t="s">
        <v>30</v>
      </c>
      <c r="S351" s="32"/>
    </row>
    <row r="352" spans="1:23" ht="13.5" thickBot="1" x14ac:dyDescent="0.25">
      <c r="A352" s="4"/>
      <c r="B352" s="5"/>
      <c r="C352" s="6"/>
      <c r="D352" s="31"/>
      <c r="E352" s="9">
        <f>SUM(K341:K348)</f>
        <v>8</v>
      </c>
      <c r="F352" s="31" t="s">
        <v>1335</v>
      </c>
      <c r="G352" s="32"/>
      <c r="M352" s="28"/>
      <c r="N352" s="29"/>
      <c r="O352" s="30"/>
      <c r="P352" s="31"/>
      <c r="Q352" s="9">
        <f>SUM(W341:W348)</f>
        <v>8</v>
      </c>
      <c r="R352" s="31" t="s">
        <v>1335</v>
      </c>
      <c r="S352" s="32"/>
    </row>
    <row r="353" spans="1:23" x14ac:dyDescent="0.2">
      <c r="A353" s="235" t="s">
        <v>76</v>
      </c>
      <c r="B353" s="236"/>
      <c r="C353" s="236"/>
      <c r="D353" s="236"/>
      <c r="E353" s="236"/>
      <c r="F353" s="236"/>
      <c r="G353" s="237"/>
      <c r="H353" s="2"/>
      <c r="I353" s="2"/>
      <c r="J353" s="2"/>
      <c r="M353" s="241" t="s">
        <v>24</v>
      </c>
      <c r="N353" s="242"/>
      <c r="O353" s="242"/>
      <c r="P353" s="242"/>
      <c r="Q353" s="242"/>
      <c r="R353" s="242"/>
      <c r="S353" s="243"/>
    </row>
    <row r="354" spans="1:23" x14ac:dyDescent="0.2">
      <c r="A354" s="4">
        <v>1</v>
      </c>
      <c r="B354" s="5">
        <v>159</v>
      </c>
      <c r="C354" s="6">
        <v>11.3</v>
      </c>
      <c r="D354" s="5" t="str">
        <f>IF(B354="","",LOOKUP(B354,Entries!B$2:B$995,Entries!K$2:K$995))</f>
        <v>Sophie Torossian</v>
      </c>
      <c r="E354" s="5" t="str">
        <f>IF(B354="","",LOOKUP(B354,Entries!B$2:B$995,Entries!E$2:E$995))</f>
        <v>F13</v>
      </c>
      <c r="F354" s="5" t="str">
        <f>IF(B354="","",LOOKUP(B354,Entries!B$2:B$995,Entries!F$2:F$995))</f>
        <v>Wakefield DH &amp; AC</v>
      </c>
      <c r="G354" s="5" t="str">
        <f>IF(B354="","",LOOKUP(B354,Entries!B$2:B$995,Entries!G$2:G$995))</f>
        <v>F</v>
      </c>
      <c r="H354" s="3">
        <f>IF(F354="Cleethorpes AC",8,0)</f>
        <v>0</v>
      </c>
      <c r="I354" s="3">
        <f>IF(F354="Barnsley AC",8,0)</f>
        <v>0</v>
      </c>
      <c r="J354" s="3">
        <f>IF(F354="Barton &amp; Goole",8,0)</f>
        <v>0</v>
      </c>
      <c r="K354" s="3">
        <f>IF(F354="Wakefield DH &amp; AC",8,0)</f>
        <v>8</v>
      </c>
      <c r="M354" s="4">
        <v>1</v>
      </c>
      <c r="N354" s="5">
        <v>94</v>
      </c>
      <c r="O354" s="6">
        <v>7.54</v>
      </c>
      <c r="P354" s="5" t="str">
        <f>IF(N354="","",LOOKUP(N354,Entries!B$2:B$995,Entries!K$2:K$995))</f>
        <v>Vanessa Ndambakuwa</v>
      </c>
      <c r="Q354" s="5" t="str">
        <f>IF(N354="","",LOOKUP(N354,Entries!B$2:B$995,Entries!E$2:E$995))</f>
        <v>F15</v>
      </c>
      <c r="R354" s="5" t="str">
        <f>IF(N354="","",LOOKUP(N354,Entries!B$2:B$995,Entries!F$2:F$995))</f>
        <v>Barnsley Ac</v>
      </c>
      <c r="S354" s="5" t="str">
        <f>IF(N354="","",LOOKUP(N354,Entries!B$2:B$995,Entries!G$2:G$995))</f>
        <v>F</v>
      </c>
      <c r="T354" s="3">
        <f>IF(R354="Cleethorpes AC",8,0)</f>
        <v>0</v>
      </c>
      <c r="U354" s="3">
        <f>IF(R354="Barnsley AC",8,0)</f>
        <v>8</v>
      </c>
      <c r="V354" s="3">
        <f>IF(R354="Barton &amp; Goole",8,0)</f>
        <v>0</v>
      </c>
      <c r="W354" s="3">
        <f>IF(R354="Wakefield DH &amp; AC",8,0)</f>
        <v>0</v>
      </c>
    </row>
    <row r="355" spans="1:23" x14ac:dyDescent="0.2">
      <c r="A355" s="4">
        <v>2</v>
      </c>
      <c r="B355" s="5">
        <v>101</v>
      </c>
      <c r="C355" s="6">
        <v>11.4</v>
      </c>
      <c r="D355" s="5" t="str">
        <f>IF(B355="","",LOOKUP(B355,Entries!B$2:B$995,Entries!K$2:K$995))</f>
        <v>Poppy Welbourne</v>
      </c>
      <c r="E355" s="5" t="str">
        <f>IF(B355="","",LOOKUP(B355,Entries!B$2:B$995,Entries!E$2:E$995))</f>
        <v>F13</v>
      </c>
      <c r="F355" s="5" t="str">
        <f>IF(B355="","",LOOKUP(B355,Entries!B$2:B$995,Entries!F$2:F$995))</f>
        <v>Cleethorpes AC</v>
      </c>
      <c r="G355" s="5" t="str">
        <f>IF(B355="","",LOOKUP(B355,Entries!B$2:B$995,Entries!G$2:G$995))</f>
        <v>F</v>
      </c>
      <c r="H355" s="3">
        <f>IF(F355="Cleethorpes AC",7,0)</f>
        <v>7</v>
      </c>
      <c r="I355" s="3">
        <f>IF(F355="Barnsley AC",7,0)</f>
        <v>0</v>
      </c>
      <c r="J355" s="3">
        <f>IF(F355="Barton &amp; Goole",7,0)</f>
        <v>0</v>
      </c>
      <c r="K355" s="3">
        <f>IF(F355="Wakefield DH &amp; AC",7,0)</f>
        <v>0</v>
      </c>
      <c r="M355" s="4">
        <v>2</v>
      </c>
      <c r="N355" s="5">
        <v>39</v>
      </c>
      <c r="O355" s="6">
        <v>5.53</v>
      </c>
      <c r="P355" s="5" t="str">
        <f>IF(N355="","",LOOKUP(N355,Entries!B$2:B$995,Entries!K$2:K$995))</f>
        <v>Kitty Pickering</v>
      </c>
      <c r="Q355" s="5" t="str">
        <f>IF(N355="","",LOOKUP(N355,Entries!B$2:B$995,Entries!E$2:E$995))</f>
        <v>F15</v>
      </c>
      <c r="R355" s="5" t="str">
        <f>IF(N355="","",LOOKUP(N355,Entries!B$2:B$995,Entries!F$2:F$995))</f>
        <v>Barton &amp; Goole</v>
      </c>
      <c r="S355" s="5" t="str">
        <f>IF(N355="","",LOOKUP(N355,Entries!B$2:B$995,Entries!G$2:G$995))</f>
        <v>F</v>
      </c>
      <c r="T355" s="3">
        <f>IF(R355="Cleethorpes AC",7,0)</f>
        <v>0</v>
      </c>
      <c r="U355" s="3">
        <f>IF(R355="Barnsley AC",7,0)</f>
        <v>0</v>
      </c>
      <c r="V355" s="3">
        <f>IF(R355="Barton &amp; Goole",7,0)</f>
        <v>7</v>
      </c>
      <c r="W355" s="3">
        <f>IF(R355="Wakefield DH &amp; AC",7,0)</f>
        <v>0</v>
      </c>
    </row>
    <row r="356" spans="1:23" x14ac:dyDescent="0.2">
      <c r="A356" s="4">
        <v>3</v>
      </c>
      <c r="B356" s="5">
        <v>9</v>
      </c>
      <c r="C356" s="6">
        <v>11.7</v>
      </c>
      <c r="D356" s="5" t="str">
        <f>IF(B356="","",LOOKUP(B356,Entries!B$2:B$995,Entries!K$2:K$995))</f>
        <v>Jessica Clark</v>
      </c>
      <c r="E356" s="5" t="str">
        <f>IF(B356="","",LOOKUP(B356,Entries!B$2:B$995,Entries!E$2:E$995))</f>
        <v>F13</v>
      </c>
      <c r="F356" s="5" t="str">
        <f>IF(B356="","",LOOKUP(B356,Entries!B$2:B$995,Entries!F$2:F$995))</f>
        <v>Barton &amp; Goole</v>
      </c>
      <c r="G356" s="5" t="str">
        <f>IF(B356="","",LOOKUP(B356,Entries!B$2:B$995,Entries!G$2:G$995))</f>
        <v>F</v>
      </c>
      <c r="H356" s="3">
        <f>IF(F356="Cleethorpes AC",6,0)</f>
        <v>0</v>
      </c>
      <c r="I356" s="3">
        <f>IF(F356="Barnsley AC",6,0)</f>
        <v>0</v>
      </c>
      <c r="J356" s="3">
        <f>IF(F356="Barton &amp; Goole",6,0)</f>
        <v>6</v>
      </c>
      <c r="K356" s="3">
        <f>IF(F356="Wakefield DH &amp; AC",6,0)</f>
        <v>0</v>
      </c>
      <c r="M356" s="4">
        <v>3</v>
      </c>
      <c r="N356" s="5">
        <v>125</v>
      </c>
      <c r="O356" s="6">
        <v>5.46</v>
      </c>
      <c r="P356" s="5" t="str">
        <f>IF(N356="","",LOOKUP(N356,Entries!B$2:B$995,Entries!K$2:K$995))</f>
        <v>Brooke Venney</v>
      </c>
      <c r="Q356" s="5" t="str">
        <f>IF(N356="","",LOOKUP(N356,Entries!B$2:B$995,Entries!E$2:E$995))</f>
        <v>F15</v>
      </c>
      <c r="R356" s="5" t="str">
        <f>IF(N356="","",LOOKUP(N356,Entries!B$2:B$995,Entries!F$2:F$995))</f>
        <v>Cleethorpes AC</v>
      </c>
      <c r="S356" s="5" t="str">
        <f>IF(N356="","",LOOKUP(N356,Entries!B$2:B$995,Entries!G$2:G$995))</f>
        <v>F</v>
      </c>
      <c r="T356" s="3">
        <f>IF(R356="Cleethorpes AC",6,0)</f>
        <v>6</v>
      </c>
      <c r="U356" s="3">
        <f>IF(R356="Barnsley AC",6,0)</f>
        <v>0</v>
      </c>
      <c r="V356" s="3">
        <f>IF(R356="Barton &amp; Goole",6,0)</f>
        <v>0</v>
      </c>
      <c r="W356" s="3">
        <f>IF(R356="Wakefield DH &amp; AC",6,0)</f>
        <v>0</v>
      </c>
    </row>
    <row r="357" spans="1:23" x14ac:dyDescent="0.2">
      <c r="A357" s="4">
        <v>4</v>
      </c>
      <c r="B357" s="5">
        <v>183</v>
      </c>
      <c r="C357" s="6">
        <v>12</v>
      </c>
      <c r="D357" s="5" t="str">
        <f>IF(B357="","",LOOKUP(B357,Entries!B$2:B$995,Entries!K$2:K$995))</f>
        <v>Evie Moore</v>
      </c>
      <c r="E357" s="5" t="str">
        <f>IF(B357="","",LOOKUP(B357,Entries!B$2:B$995,Entries!E$2:E$995))</f>
        <v>F13</v>
      </c>
      <c r="F357" s="5" t="str">
        <f>IF(B357="","",LOOKUP(B357,Entries!B$2:B$995,Entries!F$2:F$995))</f>
        <v>Wakefield DH &amp; AC</v>
      </c>
      <c r="G357" s="5" t="str">
        <f>IF(B357="","",LOOKUP(B357,Entries!B$2:B$995,Entries!G$2:G$995))</f>
        <v>F</v>
      </c>
      <c r="H357" s="3">
        <f>IF(F357="Cleethorpes AC",5,0)</f>
        <v>0</v>
      </c>
      <c r="I357" s="3">
        <f>IF(F357="Barnsley AC",5,0)</f>
        <v>0</v>
      </c>
      <c r="J357" s="3">
        <f>IF(F357="Barton &amp; Goole",5,0)</f>
        <v>0</v>
      </c>
      <c r="K357" s="3">
        <f>IF(F357="Wakefield DH &amp; AC",5,0)</f>
        <v>5</v>
      </c>
      <c r="M357" s="4">
        <v>4</v>
      </c>
      <c r="N357" s="5">
        <v>229</v>
      </c>
      <c r="O357" s="6">
        <v>5.24</v>
      </c>
      <c r="P357" s="5" t="str">
        <f>IF(N357="","",LOOKUP(N357,Entries!B$2:B$995,Entries!K$2:K$995))</f>
        <v>Evie Lynne Tunney</v>
      </c>
      <c r="Q357" s="5" t="str">
        <f>IF(N357="","",LOOKUP(N357,Entries!B$2:B$995,Entries!E$2:E$995))</f>
        <v>F15</v>
      </c>
      <c r="R357" s="5" t="str">
        <f>IF(N357="","",LOOKUP(N357,Entries!B$2:B$995,Entries!F$2:F$995))</f>
        <v>Wakefield DH &amp; AC</v>
      </c>
      <c r="S357" s="5" t="str">
        <f>IF(N357="","",LOOKUP(N357,Entries!B$2:B$995,Entries!G$2:G$995))</f>
        <v>F</v>
      </c>
      <c r="T357" s="3">
        <f>IF(R357="Cleethorpes AC",5,0)</f>
        <v>0</v>
      </c>
      <c r="U357" s="3">
        <f>IF(R357="Barnsley AC",5,0)</f>
        <v>0</v>
      </c>
      <c r="V357" s="3">
        <f>IF(R357="Barton &amp; Goole",5,0)</f>
        <v>0</v>
      </c>
      <c r="W357" s="3">
        <f>IF(R357="Wakefield DH &amp; AC",5,0)</f>
        <v>5</v>
      </c>
    </row>
    <row r="358" spans="1:23" x14ac:dyDescent="0.2">
      <c r="A358" s="4">
        <v>5</v>
      </c>
      <c r="B358" s="5">
        <v>8</v>
      </c>
      <c r="C358" s="6">
        <v>12.6</v>
      </c>
      <c r="D358" s="5" t="str">
        <f>IF(B358="","",LOOKUP(B358,Entries!B$2:B$995,Entries!K$2:K$995))</f>
        <v>Cassidy Crowe</v>
      </c>
      <c r="E358" s="5" t="str">
        <f>IF(B358="","",LOOKUP(B358,Entries!B$2:B$995,Entries!E$2:E$995))</f>
        <v>F13</v>
      </c>
      <c r="F358" s="5" t="str">
        <f>IF(B358="","",LOOKUP(B358,Entries!B$2:B$995,Entries!F$2:F$995))</f>
        <v>Barton &amp; Goole</v>
      </c>
      <c r="G358" s="5" t="str">
        <f>IF(B358="","",LOOKUP(B358,Entries!B$2:B$995,Entries!G$2:G$995))</f>
        <v>F</v>
      </c>
      <c r="H358" s="3">
        <f>IF(F358="Cleethorpes AC",4,0)</f>
        <v>0</v>
      </c>
      <c r="I358" s="3">
        <f>IF(F358="Barnsley AC",4,0)</f>
        <v>0</v>
      </c>
      <c r="J358" s="3">
        <f>IF(F358="Barton &amp; Goole",4,0)</f>
        <v>4</v>
      </c>
      <c r="K358" s="3">
        <f>IF(F358="Wakefield DH &amp; AC",4,0)</f>
        <v>0</v>
      </c>
      <c r="M358" s="4">
        <v>5</v>
      </c>
      <c r="N358" s="5">
        <v>41</v>
      </c>
      <c r="O358" s="6">
        <v>5.0199999999999996</v>
      </c>
      <c r="P358" s="5" t="str">
        <f>IF(N358="","",LOOKUP(N358,Entries!B$2:B$995,Entries!K$2:K$995))</f>
        <v>Izzy Hopton</v>
      </c>
      <c r="Q358" s="5" t="str">
        <f>IF(N358="","",LOOKUP(N358,Entries!B$2:B$995,Entries!E$2:E$995))</f>
        <v>F15</v>
      </c>
      <c r="R358" s="5" t="str">
        <f>IF(N358="","",LOOKUP(N358,Entries!B$2:B$995,Entries!F$2:F$995))</f>
        <v>Barton &amp; Goole</v>
      </c>
      <c r="S358" s="5" t="str">
        <f>IF(N358="","",LOOKUP(N358,Entries!B$2:B$995,Entries!G$2:G$995))</f>
        <v>F</v>
      </c>
      <c r="T358" s="3">
        <f>IF(R358="Cleethorpes AC",4,0)</f>
        <v>0</v>
      </c>
      <c r="U358" s="3">
        <f>IF(R358="Barnsley AC",4,0)</f>
        <v>0</v>
      </c>
      <c r="V358" s="3">
        <f>IF(R358="Barton &amp; Goole",4,0)</f>
        <v>4</v>
      </c>
      <c r="W358" s="3">
        <f>IF(R358="Wakefield DH &amp; AC",4,0)</f>
        <v>0</v>
      </c>
    </row>
    <row r="359" spans="1:23" x14ac:dyDescent="0.2">
      <c r="A359" s="4">
        <v>6</v>
      </c>
      <c r="B359" s="5">
        <v>85</v>
      </c>
      <c r="C359" s="6">
        <v>13.5</v>
      </c>
      <c r="D359" s="5" t="str">
        <f>IF(B359="","",LOOKUP(B359,Entries!B$2:B$995,Entries!K$2:K$995))</f>
        <v>Mia-Rose Spicer</v>
      </c>
      <c r="E359" s="5" t="str">
        <f>IF(B359="","",LOOKUP(B359,Entries!B$2:B$995,Entries!E$2:E$995))</f>
        <v>F13</v>
      </c>
      <c r="F359" s="5" t="str">
        <f>IF(B359="","",LOOKUP(B359,Entries!B$2:B$995,Entries!F$2:F$995))</f>
        <v>Barnsley Ac</v>
      </c>
      <c r="G359" s="5" t="str">
        <f>IF(B359="","",LOOKUP(B359,Entries!B$2:B$995,Entries!G$2:G$995))</f>
        <v>F</v>
      </c>
      <c r="H359" s="3">
        <f>IF(F359="Cleethorpes AC",3,0)</f>
        <v>0</v>
      </c>
      <c r="I359" s="3">
        <f>IF(F359="Barnsley AC",3,0)</f>
        <v>3</v>
      </c>
      <c r="J359" s="3">
        <f>IF(F359="Barton &amp; Goole",3,0)</f>
        <v>0</v>
      </c>
      <c r="K359" s="3">
        <f>IF(F359="Wakefield DH &amp; AC",3,0)</f>
        <v>0</v>
      </c>
      <c r="M359" s="4">
        <v>6</v>
      </c>
      <c r="N359" s="5">
        <v>246</v>
      </c>
      <c r="O359" s="6">
        <v>4.8099999999999996</v>
      </c>
      <c r="P359" s="5" t="str">
        <f>IF(N359="","",LOOKUP(N359,Entries!B$2:B$995,Entries!K$2:K$995))</f>
        <v>Orla Nixon</v>
      </c>
      <c r="Q359" s="5" t="str">
        <f>IF(N359="","",LOOKUP(N359,Entries!B$2:B$995,Entries!E$2:E$995))</f>
        <v>F15</v>
      </c>
      <c r="R359" s="5" t="str">
        <f>IF(N359="","",LOOKUP(N359,Entries!B$2:B$995,Entries!F$2:F$995))</f>
        <v>Wakefield DH &amp; AC</v>
      </c>
      <c r="S359" s="5" t="str">
        <f>IF(N359="","",LOOKUP(N359,Entries!B$2:B$995,Entries!G$2:G$995))</f>
        <v>F</v>
      </c>
      <c r="T359" s="3">
        <f>IF(R359="Cleethorpes AC",3,0)</f>
        <v>0</v>
      </c>
      <c r="U359" s="3">
        <f>IF(R359="Barnsley AC",3,0)</f>
        <v>0</v>
      </c>
      <c r="V359" s="3">
        <f>IF(R359="Barton &amp; Goole",3,0)</f>
        <v>0</v>
      </c>
      <c r="W359" s="3">
        <f>IF(R359="Wakefield DH &amp; AC",3,0)</f>
        <v>3</v>
      </c>
    </row>
    <row r="360" spans="1:23" x14ac:dyDescent="0.2">
      <c r="A360" s="4">
        <v>7</v>
      </c>
      <c r="B360" s="5">
        <v>105</v>
      </c>
      <c r="C360" s="6">
        <v>13.8</v>
      </c>
      <c r="D360" s="5" t="str">
        <f>IF(B360="","",LOOKUP(B360,Entries!B$2:B$995,Entries!K$2:K$995))</f>
        <v>Chloe Parton</v>
      </c>
      <c r="E360" s="5" t="str">
        <f>IF(B360="","",LOOKUP(B360,Entries!B$2:B$995,Entries!E$2:E$995))</f>
        <v>F13</v>
      </c>
      <c r="F360" s="5" t="str">
        <f>IF(B360="","",LOOKUP(B360,Entries!B$2:B$995,Entries!F$2:F$995))</f>
        <v>Cleethorpes AC</v>
      </c>
      <c r="G360" s="5" t="str">
        <f>IF(B360="","",LOOKUP(B360,Entries!B$2:B$995,Entries!G$2:G$995))</f>
        <v>F</v>
      </c>
      <c r="H360" s="3">
        <f>IF(F360="Cleethorpes AC",2,0)</f>
        <v>2</v>
      </c>
      <c r="I360" s="3">
        <f>IF(F360="Barnsley AC",2,0)</f>
        <v>0</v>
      </c>
      <c r="J360" s="3">
        <f>IF(F360="Barton &amp; Goole",2,0)</f>
        <v>0</v>
      </c>
      <c r="K360" s="3">
        <f>IF(F360="Wakefield DH &amp; AC",2,0)</f>
        <v>0</v>
      </c>
      <c r="M360" s="4">
        <v>7</v>
      </c>
      <c r="N360" s="5">
        <v>90</v>
      </c>
      <c r="O360" s="6">
        <v>4.8099999999999996</v>
      </c>
      <c r="P360" s="5" t="str">
        <f>IF(N360="","",LOOKUP(N360,Entries!B$2:B$995,Entries!K$2:K$995))</f>
        <v>Rhea Stephenson</v>
      </c>
      <c r="Q360" s="5" t="str">
        <f>IF(N360="","",LOOKUP(N360,Entries!B$2:B$995,Entries!E$2:E$995))</f>
        <v>F15</v>
      </c>
      <c r="R360" s="5" t="str">
        <f>IF(N360="","",LOOKUP(N360,Entries!B$2:B$995,Entries!F$2:F$995))</f>
        <v>Barnsley Ac</v>
      </c>
      <c r="S360" s="5" t="str">
        <f>IF(N360="","",LOOKUP(N360,Entries!B$2:B$995,Entries!G$2:G$995))</f>
        <v>F</v>
      </c>
      <c r="T360" s="3">
        <f>IF(R360="Cleethorpes AC",2,0)</f>
        <v>0</v>
      </c>
      <c r="U360" s="3">
        <f>IF(R360="Barnsley AC",2,0)</f>
        <v>2</v>
      </c>
      <c r="V360" s="3">
        <f>IF(R360="Barton &amp; Goole",2,0)</f>
        <v>0</v>
      </c>
      <c r="W360" s="3">
        <f>IF(R360="Wakefield DH &amp; AC",2,0)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IF(B361="","",LOOKUP(B361,Entries!B$2:B$995,Entries!K$2:K$995))</f>
        <v/>
      </c>
      <c r="E361" s="5" t="str">
        <f>IF(B361="","",LOOKUP(B361,Entries!B$2:B$995,Entries!E$2:E$995))</f>
        <v/>
      </c>
      <c r="F361" s="5" t="str">
        <f>IF(B361="","",LOOKUP(B361,Entries!B$2:B$995,Entries!F$2:F$995))</f>
        <v/>
      </c>
      <c r="G361" s="5" t="str">
        <f>IF(B361="","",LOOKUP(B361,Entries!B$2:B$995,Entries!G$2:G$995))</f>
        <v/>
      </c>
      <c r="H361" s="3">
        <f>IF(F361="Cleethorpes AC",1,0)</f>
        <v>0</v>
      </c>
      <c r="I361" s="3">
        <f>IF(F361="Barnsley AC",1,0)</f>
        <v>0</v>
      </c>
      <c r="J361" s="3">
        <f>IF(F361="Barton &amp; Goole",1,0)</f>
        <v>0</v>
      </c>
      <c r="K361" s="3">
        <f>IF(F361="Wakefield DH &amp; AC",1,0)</f>
        <v>0</v>
      </c>
      <c r="M361" s="4">
        <v>8</v>
      </c>
      <c r="N361" s="5"/>
      <c r="O361" s="6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5" t="str">
        <f>IF(N361="","",LOOKUP(N361,Entries!B$2:B$995,Entries!F$2:F$995))</f>
        <v/>
      </c>
      <c r="S361" s="5" t="str">
        <f>IF(N361="","",LOOKUP(N361,Entries!B$2:B$995,Entries!G$2:G$995))</f>
        <v/>
      </c>
      <c r="T361" s="3">
        <f>IF(R361="Cleethorpes AC",1,0)</f>
        <v>0</v>
      </c>
      <c r="U361" s="3">
        <f>IF(R361="Barnsley AC",1,0)</f>
        <v>0</v>
      </c>
      <c r="V361" s="3">
        <f>IF(R361="Barton &amp; Goole",1,0)</f>
        <v>0</v>
      </c>
      <c r="W361" s="3">
        <f>IF(R361="Wakefield DH &amp; AC",1,0)</f>
        <v>0</v>
      </c>
    </row>
    <row r="362" spans="1:23" x14ac:dyDescent="0.2">
      <c r="A362" s="4"/>
      <c r="B362" s="5"/>
      <c r="C362" s="6"/>
      <c r="D362" s="8" t="s">
        <v>17</v>
      </c>
      <c r="E362" s="9">
        <f>SUM(H354:H361)</f>
        <v>9</v>
      </c>
      <c r="F362" s="9" t="s">
        <v>851</v>
      </c>
      <c r="G362" s="9"/>
      <c r="M362" s="4"/>
      <c r="N362" s="5"/>
      <c r="O362" s="6"/>
      <c r="P362" s="8" t="s">
        <v>17</v>
      </c>
      <c r="Q362" s="9">
        <f>SUM(T354:T361)</f>
        <v>6</v>
      </c>
      <c r="R362" s="9" t="s">
        <v>851</v>
      </c>
      <c r="S362" s="9"/>
    </row>
    <row r="363" spans="1:23" x14ac:dyDescent="0.2">
      <c r="A363" s="4"/>
      <c r="B363" s="5"/>
      <c r="C363" s="6"/>
      <c r="D363" s="9"/>
      <c r="E363" s="9">
        <f>SUM(I354:I361)</f>
        <v>3</v>
      </c>
      <c r="F363" s="9" t="s">
        <v>107</v>
      </c>
      <c r="G363" s="9"/>
      <c r="M363" s="4"/>
      <c r="N363" s="5"/>
      <c r="O363" s="6"/>
      <c r="P363" s="9"/>
      <c r="Q363" s="9">
        <f>SUM(U354:U361)</f>
        <v>10</v>
      </c>
      <c r="R363" s="9" t="s">
        <v>107</v>
      </c>
      <c r="S363" s="9"/>
    </row>
    <row r="364" spans="1:23" x14ac:dyDescent="0.2">
      <c r="A364" s="4"/>
      <c r="B364" s="5"/>
      <c r="C364" s="6"/>
      <c r="D364" s="31"/>
      <c r="E364" s="9">
        <f>SUM(J354:J361)</f>
        <v>10</v>
      </c>
      <c r="F364" s="31" t="s">
        <v>30</v>
      </c>
      <c r="G364" s="32"/>
      <c r="M364" s="28"/>
      <c r="N364" s="29"/>
      <c r="O364" s="30"/>
      <c r="P364" s="31"/>
      <c r="Q364" s="9">
        <f>SUM(V354:V361)</f>
        <v>11</v>
      </c>
      <c r="R364" s="31" t="s">
        <v>30</v>
      </c>
      <c r="S364" s="32"/>
    </row>
    <row r="365" spans="1:23" ht="13.5" thickBot="1" x14ac:dyDescent="0.25">
      <c r="A365" s="4"/>
      <c r="B365" s="5"/>
      <c r="C365" s="6"/>
      <c r="D365" s="31"/>
      <c r="E365" s="9">
        <f>SUM(K354:K361)</f>
        <v>13</v>
      </c>
      <c r="F365" s="31" t="s">
        <v>1335</v>
      </c>
      <c r="G365" s="32"/>
      <c r="M365" s="28"/>
      <c r="N365" s="29"/>
      <c r="O365" s="30"/>
      <c r="P365" s="31"/>
      <c r="Q365" s="9">
        <f>SUM(W354:W361)</f>
        <v>8</v>
      </c>
      <c r="R365" s="31" t="s">
        <v>1335</v>
      </c>
      <c r="S365" s="32"/>
    </row>
    <row r="366" spans="1:23" x14ac:dyDescent="0.2">
      <c r="A366" s="235" t="s">
        <v>77</v>
      </c>
      <c r="B366" s="236"/>
      <c r="C366" s="236"/>
      <c r="D366" s="236"/>
      <c r="E366" s="236"/>
      <c r="F366" s="236"/>
      <c r="G366" s="237"/>
      <c r="H366" s="2"/>
      <c r="I366" s="2"/>
      <c r="J366" s="2"/>
      <c r="M366" s="241" t="s">
        <v>50</v>
      </c>
      <c r="N366" s="242"/>
      <c r="O366" s="242"/>
      <c r="P366" s="242"/>
      <c r="Q366" s="242"/>
      <c r="R366" s="242"/>
      <c r="S366" s="243"/>
    </row>
    <row r="367" spans="1:23" x14ac:dyDescent="0.2">
      <c r="A367" s="4">
        <v>1</v>
      </c>
      <c r="B367" s="5">
        <v>167</v>
      </c>
      <c r="C367" s="6">
        <v>12.5</v>
      </c>
      <c r="D367" s="5" t="str">
        <f>IF(B367="","",LOOKUP(B367,Entries!B$2:B$995,Entries!K$2:K$995))</f>
        <v>William Gleghorn</v>
      </c>
      <c r="E367" s="5" t="str">
        <f>IF(B367="","",LOOKUP(B367,Entries!B$2:B$995,Entries!E$2:E$995))</f>
        <v>M13</v>
      </c>
      <c r="F367" s="5" t="str">
        <f>IF(B367="","",LOOKUP(B367,Entries!B$2:B$995,Entries!F$2:F$995))</f>
        <v>Wakefield DH &amp; AC</v>
      </c>
      <c r="G367" s="5" t="str">
        <f>IF(B367="","",LOOKUP(B367,Entries!B$2:B$995,Entries!G$2:G$995))</f>
        <v>M</v>
      </c>
      <c r="H367" s="3">
        <f>IF(F367="Cleethorpes AC",8,0)</f>
        <v>0</v>
      </c>
      <c r="I367" s="3">
        <f>IF(F367="Barnsley AC",8,0)</f>
        <v>0</v>
      </c>
      <c r="J367" s="3">
        <f>IF(F367="Barton &amp; Goole",8,0)</f>
        <v>0</v>
      </c>
      <c r="K367" s="3">
        <f>IF(F367="Wakefield DH &amp; AC",8,0)</f>
        <v>8</v>
      </c>
      <c r="M367" s="4">
        <v>1</v>
      </c>
      <c r="N367" s="5">
        <v>287</v>
      </c>
      <c r="O367" s="6">
        <v>6.58</v>
      </c>
      <c r="P367" s="5" t="str">
        <f>IF(N367="","",LOOKUP(N367,Entries!B$2:B$995,Entries!K$2:K$995))</f>
        <v>Olivia Thomas-Wise</v>
      </c>
      <c r="Q367" s="5" t="str">
        <f>IF(N367="","",LOOKUP(N367,Entries!B$2:B$995,Entries!E$2:E$995))</f>
        <v>F17</v>
      </c>
      <c r="R367" s="5" t="str">
        <f>IF(N367="","",LOOKUP(N367,Entries!B$2:B$995,Entries!F$2:F$995))</f>
        <v>Wakefield DH &amp; AC</v>
      </c>
      <c r="S367" s="5" t="str">
        <f>IF(N367="","",LOOKUP(N367,Entries!B$2:B$995,Entries!G$2:G$995))</f>
        <v>F</v>
      </c>
      <c r="T367" s="3">
        <f>IF(R367="Cleethorpes AC",8,0)</f>
        <v>0</v>
      </c>
      <c r="U367" s="3">
        <f>IF(R367="Barnsley AC",8,0)</f>
        <v>0</v>
      </c>
      <c r="V367" s="3">
        <f>IF(R367="Barton &amp; Goole",8,0)</f>
        <v>0</v>
      </c>
      <c r="W367" s="3">
        <f>IF(R367="Wakefield DH &amp; AC",8,0)</f>
        <v>8</v>
      </c>
    </row>
    <row r="368" spans="1:23" x14ac:dyDescent="0.2">
      <c r="A368" s="4">
        <v>2</v>
      </c>
      <c r="B368" s="5">
        <v>25</v>
      </c>
      <c r="C368" s="6">
        <v>12.7</v>
      </c>
      <c r="D368" s="5" t="str">
        <f>IF(B368="","",LOOKUP(B368,Entries!B$2:B$995,Entries!K$2:K$995))</f>
        <v>Ewan Macmillan</v>
      </c>
      <c r="E368" s="5" t="str">
        <f>IF(B368="","",LOOKUP(B368,Entries!B$2:B$995,Entries!E$2:E$995))</f>
        <v>M13</v>
      </c>
      <c r="F368" s="5" t="str">
        <f>IF(B368="","",LOOKUP(B368,Entries!B$2:B$995,Entries!F$2:F$995))</f>
        <v>Barton &amp; Goole</v>
      </c>
      <c r="G368" s="5" t="str">
        <f>IF(B368="","",LOOKUP(B368,Entries!B$2:B$995,Entries!G$2:G$995))</f>
        <v>M</v>
      </c>
      <c r="H368" s="3">
        <f>IF(F368="Cleethorpes AC",7,0)</f>
        <v>0</v>
      </c>
      <c r="I368" s="3">
        <f>IF(F368="Barnsley AC",7,0)</f>
        <v>0</v>
      </c>
      <c r="J368" s="3">
        <f>IF(F368="Barton &amp; Goole",7,0)</f>
        <v>7</v>
      </c>
      <c r="K368" s="3">
        <f>IF(F368="Wakefield DH &amp; AC",7,0)</f>
        <v>0</v>
      </c>
      <c r="M368" s="4">
        <v>2</v>
      </c>
      <c r="N368" s="5">
        <v>95</v>
      </c>
      <c r="O368" s="6">
        <v>5.65</v>
      </c>
      <c r="P368" s="5" t="str">
        <f>IF(N368="","",LOOKUP(N368,Entries!B$2:B$995,Entries!K$2:K$995))</f>
        <v>Emily Richardson</v>
      </c>
      <c r="Q368" s="5" t="str">
        <f>IF(N368="","",LOOKUP(N368,Entries!B$2:B$995,Entries!E$2:E$995))</f>
        <v>F17</v>
      </c>
      <c r="R368" s="5" t="str">
        <f>IF(N368="","",LOOKUP(N368,Entries!B$2:B$995,Entries!F$2:F$995))</f>
        <v>Barnsley Ac</v>
      </c>
      <c r="S368" s="5" t="str">
        <f>IF(N368="","",LOOKUP(N368,Entries!B$2:B$995,Entries!G$2:G$995))</f>
        <v>F</v>
      </c>
      <c r="T368" s="3">
        <f>IF(R368="Cleethorpes AC",7,0)</f>
        <v>0</v>
      </c>
      <c r="U368" s="3">
        <f>IF(R368="Barnsley AC",7,0)</f>
        <v>7</v>
      </c>
      <c r="V368" s="3">
        <f>IF(R368="Barton &amp; Goole",7,0)</f>
        <v>0</v>
      </c>
      <c r="W368" s="3">
        <f>IF(R368="Wakefield DH &amp; AC",7,0)</f>
        <v>0</v>
      </c>
    </row>
    <row r="369" spans="1:23" x14ac:dyDescent="0.2">
      <c r="A369" s="4">
        <v>3</v>
      </c>
      <c r="B369" s="5">
        <v>318</v>
      </c>
      <c r="C369" s="6">
        <v>13.2</v>
      </c>
      <c r="D369" s="5" t="str">
        <f>IF(B369="","",LOOKUP(B369,Entries!B$2:B$995,Entries!K$2:K$995))</f>
        <v>Oliver Chambers</v>
      </c>
      <c r="E369" s="5" t="str">
        <f>IF(B369="","",LOOKUP(B369,Entries!B$2:B$995,Entries!E$2:E$995))</f>
        <v>M13</v>
      </c>
      <c r="F369" s="5" t="str">
        <f>IF(B369="","",LOOKUP(B369,Entries!B$2:B$995,Entries!F$2:F$995))</f>
        <v>Wakefield DH &amp; AC</v>
      </c>
      <c r="G369" s="5" t="str">
        <f>IF(B369="","",LOOKUP(B369,Entries!B$2:B$995,Entries!G$2:G$995))</f>
        <v>M</v>
      </c>
      <c r="H369" s="3">
        <f>IF(F369="Cleethorpes AC",6,0)</f>
        <v>0</v>
      </c>
      <c r="I369" s="3">
        <f>IF(F369="Barnsley AC",6,0)</f>
        <v>0</v>
      </c>
      <c r="J369" s="3">
        <f>IF(F369="Barton &amp; Goole",6,0)</f>
        <v>0</v>
      </c>
      <c r="K369" s="3">
        <f>IF(F369="Wakefield DH &amp; AC",6,0)</f>
        <v>6</v>
      </c>
      <c r="M369" s="4">
        <v>3</v>
      </c>
      <c r="N369" s="5">
        <v>273</v>
      </c>
      <c r="O369" s="6">
        <v>5.5</v>
      </c>
      <c r="P369" s="5" t="str">
        <f>IF(N369="","",LOOKUP(N369,Entries!B$2:B$995,Entries!K$2:K$995))</f>
        <v>Jessica Watson</v>
      </c>
      <c r="Q369" s="5" t="str">
        <f>IF(N369="","",LOOKUP(N369,Entries!B$2:B$995,Entries!E$2:E$995))</f>
        <v>F17</v>
      </c>
      <c r="R369" s="5" t="str">
        <f>IF(N369="","",LOOKUP(N369,Entries!B$2:B$995,Entries!F$2:F$995))</f>
        <v>Wakefield DH &amp; AC</v>
      </c>
      <c r="S369" s="5" t="str">
        <f>IF(N369="","",LOOKUP(N369,Entries!B$2:B$995,Entries!G$2:G$995))</f>
        <v>F</v>
      </c>
      <c r="T369" s="3">
        <f>IF(R369="Cleethorpes AC",6,0)</f>
        <v>0</v>
      </c>
      <c r="U369" s="3">
        <f>IF(R369="Barnsley AC",6,0)</f>
        <v>0</v>
      </c>
      <c r="V369" s="3">
        <f>IF(R369="Barton &amp; Goole",6,0)</f>
        <v>0</v>
      </c>
      <c r="W369" s="3">
        <f>IF(R369="Wakefield DH &amp; AC",6,0)</f>
        <v>6</v>
      </c>
    </row>
    <row r="370" spans="1:23" x14ac:dyDescent="0.2">
      <c r="A370" s="4">
        <v>4</v>
      </c>
      <c r="B370" s="5">
        <v>30</v>
      </c>
      <c r="C370" s="6">
        <v>13.7</v>
      </c>
      <c r="D370" s="5" t="str">
        <f>IF(B370="","",LOOKUP(B370,Entries!B$2:B$995,Entries!K$2:K$995))</f>
        <v>Lucas  Dunk</v>
      </c>
      <c r="E370" s="5" t="str">
        <f>IF(B370="","",LOOKUP(B370,Entries!B$2:B$995,Entries!E$2:E$995))</f>
        <v>M13</v>
      </c>
      <c r="F370" s="5" t="str">
        <f>IF(B370="","",LOOKUP(B370,Entries!B$2:B$995,Entries!F$2:F$995))</f>
        <v>Barton &amp; Goole</v>
      </c>
      <c r="G370" s="5" t="str">
        <f>IF(B370="","",LOOKUP(B370,Entries!B$2:B$995,Entries!G$2:G$995))</f>
        <v>M</v>
      </c>
      <c r="H370" s="3">
        <f>IF(F370="Cleethorpes AC",5,0)</f>
        <v>0</v>
      </c>
      <c r="I370" s="3">
        <f>IF(F370="Barnsley AC",5,0)</f>
        <v>0</v>
      </c>
      <c r="J370" s="3">
        <f>IF(F370="Barton &amp; Goole",5,0)</f>
        <v>5</v>
      </c>
      <c r="K370" s="3">
        <f>IF(F370="Wakefield DH &amp; AC",5,0)</f>
        <v>0</v>
      </c>
      <c r="M370" s="4">
        <v>4</v>
      </c>
      <c r="N370" s="5">
        <v>51</v>
      </c>
      <c r="O370" s="6">
        <v>5.27</v>
      </c>
      <c r="P370" s="5" t="str">
        <f>IF(N370="","",LOOKUP(N370,Entries!B$2:B$995,Entries!K$2:K$995))</f>
        <v>Ella Whiting</v>
      </c>
      <c r="Q370" s="5" t="str">
        <f>IF(N370="","",LOOKUP(N370,Entries!B$2:B$995,Entries!E$2:E$995))</f>
        <v>F17</v>
      </c>
      <c r="R370" s="5" t="str">
        <f>IF(N370="","",LOOKUP(N370,Entries!B$2:B$995,Entries!F$2:F$995))</f>
        <v>Barton &amp; Goole</v>
      </c>
      <c r="S370" s="5" t="str">
        <f>IF(N370="","",LOOKUP(N370,Entries!B$2:B$995,Entries!G$2:G$995))</f>
        <v>F</v>
      </c>
      <c r="T370" s="3">
        <f>IF(R370="Cleethorpes AC",5,0)</f>
        <v>0</v>
      </c>
      <c r="U370" s="3">
        <f>IF(R370="Barnsley AC",5,0)</f>
        <v>0</v>
      </c>
      <c r="V370" s="3">
        <f>IF(R370="Barton &amp; Goole",5,0)</f>
        <v>5</v>
      </c>
      <c r="W370" s="3">
        <f>IF(R370="Wakefield DH &amp; AC",5,0)</f>
        <v>0</v>
      </c>
    </row>
    <row r="371" spans="1:23" x14ac:dyDescent="0.2">
      <c r="A371" s="4">
        <v>5</v>
      </c>
      <c r="B371" s="5">
        <v>115</v>
      </c>
      <c r="C371" s="6">
        <v>13.7</v>
      </c>
      <c r="D371" s="5" t="str">
        <f>IF(B371="","",LOOKUP(B371,Entries!B$2:B$995,Entries!K$2:K$995))</f>
        <v>Louis  Halliday</v>
      </c>
      <c r="E371" s="5" t="str">
        <f>IF(B371="","",LOOKUP(B371,Entries!B$2:B$995,Entries!E$2:E$995))</f>
        <v>M13</v>
      </c>
      <c r="F371" s="5" t="str">
        <f>IF(B371="","",LOOKUP(B371,Entries!B$2:B$995,Entries!F$2:F$995))</f>
        <v>Cleethorpes AC</v>
      </c>
      <c r="G371" s="5" t="str">
        <f>IF(B371="","",LOOKUP(B371,Entries!B$2:B$995,Entries!G$2:G$995))</f>
        <v>M</v>
      </c>
      <c r="H371" s="3">
        <f>IF(F371="Cleethorpes AC",4,0)</f>
        <v>4</v>
      </c>
      <c r="I371" s="3">
        <f>IF(F371="Barnsley AC",4,0)</f>
        <v>0</v>
      </c>
      <c r="J371" s="3">
        <f>IF(F371="Barton &amp; Goole",4,0)</f>
        <v>0</v>
      </c>
      <c r="K371" s="3">
        <f>IF(F371="Wakefield DH &amp; AC",4,0)</f>
        <v>0</v>
      </c>
      <c r="M371" s="4">
        <v>5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3">
        <f>IF(R371="Cleethorpes AC",4,0)</f>
        <v>0</v>
      </c>
      <c r="U371" s="3">
        <f>IF(R371="Barnsley AC",4,0)</f>
        <v>0</v>
      </c>
      <c r="V371" s="3">
        <f>IF(R371="Barton &amp; Goole",4,0)</f>
        <v>0</v>
      </c>
      <c r="W371" s="3">
        <f>IF(R371="Wakefield DH &amp; AC",4,0)</f>
        <v>0</v>
      </c>
    </row>
    <row r="372" spans="1:23" x14ac:dyDescent="0.2">
      <c r="A372" s="4">
        <v>6</v>
      </c>
      <c r="B372" s="5">
        <v>109</v>
      </c>
      <c r="C372" s="6">
        <v>15.6</v>
      </c>
      <c r="D372" s="5" t="str">
        <f>IF(B372="","",LOOKUP(B372,Entries!B$2:B$995,Entries!K$2:K$995))</f>
        <v>Jude Harris</v>
      </c>
      <c r="E372" s="5" t="str">
        <f>IF(B372="","",LOOKUP(B372,Entries!B$2:B$995,Entries!E$2:E$995))</f>
        <v>M13</v>
      </c>
      <c r="F372" s="5" t="str">
        <f>IF(B372="","",LOOKUP(B372,Entries!B$2:B$995,Entries!F$2:F$995))</f>
        <v>Cleethorpes AC</v>
      </c>
      <c r="G372" s="5" t="str">
        <f>IF(B372="","",LOOKUP(B372,Entries!B$2:B$995,Entries!G$2:G$995))</f>
        <v>M</v>
      </c>
      <c r="H372" s="3">
        <f>IF(F372="Cleethorpes AC",3,0)</f>
        <v>3</v>
      </c>
      <c r="I372" s="3">
        <f>IF(F372="Barnsley AC",3,0)</f>
        <v>0</v>
      </c>
      <c r="J372" s="3">
        <f>IF(F372="Barton &amp; Goole",3,0)</f>
        <v>0</v>
      </c>
      <c r="K372" s="3">
        <f>IF(F372="Wakefield DH &amp; AC",3,0)</f>
        <v>0</v>
      </c>
      <c r="M372" s="4">
        <v>6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3">
        <f>IF(R372="Cleethorpes AC",3,0)</f>
        <v>0</v>
      </c>
      <c r="U372" s="3">
        <f>IF(R372="Barnsley AC",3,0)</f>
        <v>0</v>
      </c>
      <c r="V372" s="3">
        <f>IF(R372="Barton &amp; Goole",3,0)</f>
        <v>0</v>
      </c>
      <c r="W372" s="3">
        <f>IF(R372="Wakefield DH &amp; AC",3,0)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IF(B373="","",LOOKUP(B373,Entries!B$2:B$995,Entries!K$2:K$995))</f>
        <v/>
      </c>
      <c r="E373" s="5" t="str">
        <f>IF(B373="","",LOOKUP(B373,Entries!B$2:B$995,Entries!E$2:E$995))</f>
        <v/>
      </c>
      <c r="F373" s="5" t="str">
        <f>IF(B373="","",LOOKUP(B373,Entries!B$2:B$995,Entries!F$2:F$995))</f>
        <v/>
      </c>
      <c r="G373" s="5" t="str">
        <f>IF(B373="","",LOOKUP(B373,Entries!B$2:B$995,Entries!G$2:G$995))</f>
        <v/>
      </c>
      <c r="H373" s="3">
        <f>IF(F373="Cleethorpes AC",2,0)</f>
        <v>0</v>
      </c>
      <c r="I373" s="3">
        <f>IF(F373="Barnsley AC",2,0)</f>
        <v>0</v>
      </c>
      <c r="J373" s="3">
        <f>IF(F373="Barton &amp; Goole",2,0)</f>
        <v>0</v>
      </c>
      <c r="K373" s="3">
        <f>IF(F373="Wakefield DH &amp; AC",2,0)</f>
        <v>0</v>
      </c>
      <c r="M373" s="4">
        <v>7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3">
        <f>IF(R373="Cleethorpes AC",2,0)</f>
        <v>0</v>
      </c>
      <c r="U373" s="3">
        <f>IF(R373="Barnsley AC",2,0)</f>
        <v>0</v>
      </c>
      <c r="V373" s="3">
        <f>IF(R373="Barton &amp; Goole",2,0)</f>
        <v>0</v>
      </c>
      <c r="W373" s="3">
        <f>IF(R373="Wakefield DH &amp; AC",2,0)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IF(B374="","",LOOKUP(B374,Entries!B$2:B$995,Entries!K$2:K$995))</f>
        <v/>
      </c>
      <c r="E374" s="5" t="str">
        <f>IF(B374="","",LOOKUP(B374,Entries!B$2:B$995,Entries!E$2:E$995))</f>
        <v/>
      </c>
      <c r="F374" s="5" t="str">
        <f>IF(B374="","",LOOKUP(B374,Entries!B$2:B$995,Entries!F$2:F$995))</f>
        <v/>
      </c>
      <c r="G374" s="5" t="str">
        <f>IF(B374="","",LOOKUP(B374,Entries!B$2:B$995,Entries!G$2:G$995))</f>
        <v/>
      </c>
      <c r="H374" s="3">
        <f>IF(F374="Cleethorpes AC",1,0)</f>
        <v>0</v>
      </c>
      <c r="I374" s="3">
        <f>IF(F374="Barnsley AC",1,0)</f>
        <v>0</v>
      </c>
      <c r="J374" s="3">
        <f>IF(F374="Barton &amp; Goole",1,0)</f>
        <v>0</v>
      </c>
      <c r="K374" s="3">
        <f>IF(F374="Wakefield DH &amp; AC",1,0)</f>
        <v>0</v>
      </c>
      <c r="M374" s="4">
        <v>8</v>
      </c>
      <c r="N374" s="5"/>
      <c r="O374" s="6"/>
      <c r="P374" s="5" t="str">
        <f>IF(N374="","",LOOKUP(N374,Entries!B$2:B$995,Entries!K$2:K$995))</f>
        <v/>
      </c>
      <c r="Q374" s="5" t="str">
        <f>IF(N374="","",LOOKUP(N374,Entries!B$2:B$995,Entries!E$2:E$995))</f>
        <v/>
      </c>
      <c r="R374" s="5" t="str">
        <f>IF(N374="","",LOOKUP(N374,Entries!B$2:B$995,Entries!F$2:F$995))</f>
        <v/>
      </c>
      <c r="S374" s="5" t="str">
        <f>IF(N374="","",LOOKUP(N374,Entries!B$2:B$995,Entries!G$2:G$995))</f>
        <v/>
      </c>
      <c r="T374" s="3">
        <f>IF(R374="Cleethorpes AC",1,0)</f>
        <v>0</v>
      </c>
      <c r="U374" s="3">
        <f>IF(R374="Barnsley AC",1,0)</f>
        <v>0</v>
      </c>
      <c r="V374" s="3">
        <f>IF(R374="Barton &amp; Goole",1,0)</f>
        <v>0</v>
      </c>
      <c r="W374" s="3">
        <f>IF(R374="Wakefield DH &amp; AC",1,0)</f>
        <v>0</v>
      </c>
    </row>
    <row r="375" spans="1:23" x14ac:dyDescent="0.2">
      <c r="A375" s="4"/>
      <c r="B375" s="5"/>
      <c r="C375" s="6"/>
      <c r="D375" s="8" t="s">
        <v>17</v>
      </c>
      <c r="E375" s="9">
        <f>SUM(H367:H374)</f>
        <v>7</v>
      </c>
      <c r="F375" s="9" t="s">
        <v>851</v>
      </c>
      <c r="G375" s="9"/>
      <c r="M375" s="4"/>
      <c r="N375" s="5"/>
      <c r="O375" s="6"/>
      <c r="P375" s="8" t="s">
        <v>17</v>
      </c>
      <c r="Q375" s="9">
        <f>SUM(T367:T374)</f>
        <v>0</v>
      </c>
      <c r="R375" s="9" t="s">
        <v>851</v>
      </c>
      <c r="S375" s="9"/>
    </row>
    <row r="376" spans="1:23" x14ac:dyDescent="0.2">
      <c r="A376" s="4"/>
      <c r="B376" s="5"/>
      <c r="C376" s="6"/>
      <c r="D376" s="9"/>
      <c r="E376" s="9">
        <f>SUM(I367:I374)</f>
        <v>0</v>
      </c>
      <c r="F376" s="9" t="s">
        <v>107</v>
      </c>
      <c r="G376" s="9"/>
      <c r="M376" s="4"/>
      <c r="N376" s="5"/>
      <c r="O376" s="6"/>
      <c r="P376" s="9"/>
      <c r="Q376" s="9">
        <f>SUM(U367:U374)</f>
        <v>7</v>
      </c>
      <c r="R376" s="9" t="s">
        <v>107</v>
      </c>
      <c r="S376" s="9"/>
    </row>
    <row r="377" spans="1:23" x14ac:dyDescent="0.2">
      <c r="A377" s="4"/>
      <c r="B377" s="5"/>
      <c r="C377" s="6"/>
      <c r="D377" s="31"/>
      <c r="E377" s="9">
        <f>SUM(J367:J374)</f>
        <v>12</v>
      </c>
      <c r="F377" s="31" t="s">
        <v>30</v>
      </c>
      <c r="G377" s="32"/>
      <c r="M377" s="28"/>
      <c r="N377" s="29"/>
      <c r="O377" s="30"/>
      <c r="P377" s="31"/>
      <c r="Q377" s="9">
        <f>SUM(V367:V374)</f>
        <v>5</v>
      </c>
      <c r="R377" s="31" t="s">
        <v>30</v>
      </c>
      <c r="S377" s="32"/>
    </row>
    <row r="378" spans="1:23" ht="13.5" thickBot="1" x14ac:dyDescent="0.25">
      <c r="A378" s="4"/>
      <c r="B378" s="5"/>
      <c r="C378" s="6"/>
      <c r="D378" s="31"/>
      <c r="E378" s="9">
        <f>SUM(K367:K374)</f>
        <v>14</v>
      </c>
      <c r="F378" s="31" t="s">
        <v>1335</v>
      </c>
      <c r="G378" s="32"/>
      <c r="M378" s="28"/>
      <c r="N378" s="29"/>
      <c r="O378" s="30"/>
      <c r="P378" s="31"/>
      <c r="Q378" s="9">
        <f>SUM(W367:W374)</f>
        <v>14</v>
      </c>
      <c r="R378" s="31" t="s">
        <v>1335</v>
      </c>
      <c r="S378" s="32"/>
    </row>
    <row r="379" spans="1:23" x14ac:dyDescent="0.2">
      <c r="A379" s="235" t="s">
        <v>78</v>
      </c>
      <c r="B379" s="236"/>
      <c r="C379" s="236"/>
      <c r="D379" s="236"/>
      <c r="E379" s="236"/>
      <c r="F379" s="236"/>
      <c r="G379" s="237"/>
      <c r="H379" s="2"/>
      <c r="I379" s="2"/>
      <c r="J379" s="2"/>
      <c r="M379" s="238" t="s">
        <v>51</v>
      </c>
      <c r="N379" s="239"/>
      <c r="O379" s="239"/>
      <c r="P379" s="239"/>
      <c r="Q379" s="239"/>
      <c r="R379" s="239"/>
      <c r="S379" s="240"/>
    </row>
    <row r="380" spans="1:23" x14ac:dyDescent="0.2">
      <c r="A380" s="4">
        <v>1</v>
      </c>
      <c r="B380" s="5">
        <v>88</v>
      </c>
      <c r="C380" s="6">
        <v>13.6</v>
      </c>
      <c r="D380" s="5" t="str">
        <f>IF(B380="","",LOOKUP(B380,Entries!B$2:B$995,Entries!K$2:K$995))</f>
        <v>Evie Donaldson</v>
      </c>
      <c r="E380" s="5" t="str">
        <f>IF(B380="","",LOOKUP(B380,Entries!B$2:B$995,Entries!E$2:E$995))</f>
        <v>F15</v>
      </c>
      <c r="F380" s="5" t="str">
        <f>IF(B380="","",LOOKUP(B380,Entries!B$2:B$995,Entries!F$2:F$995))</f>
        <v>Barnsley Ac</v>
      </c>
      <c r="G380" s="5" t="str">
        <f>IF(B380="","",LOOKUP(B380,Entries!B$2:B$995,Entries!G$2:G$995))</f>
        <v>F</v>
      </c>
      <c r="H380" s="3">
        <f>IF(F380="Cleethorpes AC",8,0)</f>
        <v>0</v>
      </c>
      <c r="I380" s="3">
        <f>IF(F380="Barnsley AC",8,0)</f>
        <v>8</v>
      </c>
      <c r="J380" s="3">
        <f>IF(F380="Barton &amp; Goole",8,0)</f>
        <v>0</v>
      </c>
      <c r="K380" s="3">
        <f>IF(F380="Wakefield DH &amp; AC",8,0)</f>
        <v>0</v>
      </c>
      <c r="M380" s="4">
        <v>1</v>
      </c>
      <c r="N380" s="5">
        <v>183</v>
      </c>
      <c r="O380" s="6">
        <v>58.9</v>
      </c>
      <c r="P380" s="5" t="str">
        <f>IF(N380="","",LOOKUP(N380,Entries!B$2:B$995,Entries!K$2:K$995))</f>
        <v>Evie Moore</v>
      </c>
      <c r="Q380" s="5" t="str">
        <f>IF(N380="","",LOOKUP(N380,Entries!B$2:B$995,Entries!E$2:E$995))</f>
        <v>F13</v>
      </c>
      <c r="R380" s="5" t="str">
        <f>IF(N380="","",LOOKUP(N380,Entries!B$2:B$995,Entries!F$2:F$995))</f>
        <v>Wakefield DH &amp; AC</v>
      </c>
      <c r="S380" s="5" t="str">
        <f>IF(N380="","",LOOKUP(N380,Entries!B$2:B$995,Entries!G$2:G$995))</f>
        <v>F</v>
      </c>
      <c r="T380" s="3">
        <f>IF(R380="Cleethorpes AC",8,0)</f>
        <v>0</v>
      </c>
      <c r="U380" s="3">
        <f>IF(R380="Barnsley AC",8,0)</f>
        <v>0</v>
      </c>
      <c r="V380" s="3">
        <f>IF(R380="Barton &amp; Goole",8,0)</f>
        <v>0</v>
      </c>
      <c r="W380" s="3">
        <f>IF(R380="Wakefield DH &amp; AC",8,0)</f>
        <v>8</v>
      </c>
    </row>
    <row r="381" spans="1:23" x14ac:dyDescent="0.2">
      <c r="A381" s="4">
        <v>2</v>
      </c>
      <c r="B381" s="5">
        <v>227</v>
      </c>
      <c r="C381" s="6">
        <v>14.5</v>
      </c>
      <c r="D381" s="5" t="str">
        <f>IF(B381="","",LOOKUP(B381,Entries!B$2:B$995,Entries!K$2:K$995))</f>
        <v>Isabella Rose Tutt</v>
      </c>
      <c r="E381" s="5" t="str">
        <f>IF(B381="","",LOOKUP(B381,Entries!B$2:B$995,Entries!E$2:E$995))</f>
        <v>F15</v>
      </c>
      <c r="F381" s="5" t="str">
        <f>IF(B381="","",LOOKUP(B381,Entries!B$2:B$995,Entries!F$2:F$995))</f>
        <v>Wakefield DH &amp; AC</v>
      </c>
      <c r="G381" s="5" t="str">
        <f>IF(B381="","",LOOKUP(B381,Entries!B$2:B$995,Entries!G$2:G$995))</f>
        <v>F</v>
      </c>
      <c r="H381" s="3">
        <f>IF(F381="Cleethorpes AC",7,0)</f>
        <v>0</v>
      </c>
      <c r="I381" s="3">
        <f>IF(F381="Barnsley AC",7,0)</f>
        <v>0</v>
      </c>
      <c r="J381" s="3">
        <f>IF(F381="Barton &amp; Goole",7,0)</f>
        <v>0</v>
      </c>
      <c r="K381" s="3">
        <f>IF(F381="Wakefield DH &amp; AC",7,0)</f>
        <v>7</v>
      </c>
      <c r="M381" s="4">
        <v>2</v>
      </c>
      <c r="N381" s="5">
        <v>101</v>
      </c>
      <c r="O381" s="6">
        <v>61.4</v>
      </c>
      <c r="P381" s="5" t="str">
        <f>IF(N381="","",LOOKUP(N381,Entries!B$2:B$995,Entries!K$2:K$995))</f>
        <v>Poppy Welbourne</v>
      </c>
      <c r="Q381" s="5" t="str">
        <f>IF(N381="","",LOOKUP(N381,Entries!B$2:B$995,Entries!E$2:E$995))</f>
        <v>F13</v>
      </c>
      <c r="R381" s="5" t="str">
        <f>IF(N381="","",LOOKUP(N381,Entries!B$2:B$995,Entries!F$2:F$995))</f>
        <v>Cleethorpes AC</v>
      </c>
      <c r="S381" s="5" t="str">
        <f>IF(N381="","",LOOKUP(N381,Entries!B$2:B$995,Entries!G$2:G$995))</f>
        <v>F</v>
      </c>
      <c r="T381" s="3">
        <f>IF(R381="Cleethorpes AC",7,0)</f>
        <v>7</v>
      </c>
      <c r="U381" s="3">
        <f>IF(R381="Barnsley AC",7,0)</f>
        <v>0</v>
      </c>
      <c r="V381" s="3">
        <f>IF(R381="Barton &amp; Goole",7,0)</f>
        <v>0</v>
      </c>
      <c r="W381" s="3">
        <f>IF(R381="Wakefield DH &amp; AC",7,0)</f>
        <v>0</v>
      </c>
    </row>
    <row r="382" spans="1:23" x14ac:dyDescent="0.2">
      <c r="A382" s="4">
        <v>3</v>
      </c>
      <c r="B382" s="5">
        <v>90</v>
      </c>
      <c r="C382" s="6">
        <v>14.7</v>
      </c>
      <c r="D382" s="5" t="str">
        <f>IF(B382="","",LOOKUP(B382,Entries!B$2:B$995,Entries!K$2:K$995))</f>
        <v>Rhea Stephenson</v>
      </c>
      <c r="E382" s="5" t="str">
        <f>IF(B382="","",LOOKUP(B382,Entries!B$2:B$995,Entries!E$2:E$995))</f>
        <v>F15</v>
      </c>
      <c r="F382" s="5" t="str">
        <f>IF(B382="","",LOOKUP(B382,Entries!B$2:B$995,Entries!F$2:F$995))</f>
        <v>Barnsley Ac</v>
      </c>
      <c r="G382" s="5" t="str">
        <f>IF(B382="","",LOOKUP(B382,Entries!B$2:B$995,Entries!G$2:G$995))</f>
        <v>F</v>
      </c>
      <c r="H382" s="3">
        <f>IF(F382="Cleethorpes AC",6,0)</f>
        <v>0</v>
      </c>
      <c r="I382" s="3">
        <f>IF(F382="Barnsley AC",6,0)</f>
        <v>6</v>
      </c>
      <c r="J382" s="3">
        <f>IF(F382="Barton &amp; Goole",6,0)</f>
        <v>0</v>
      </c>
      <c r="K382" s="3">
        <f>IF(F382="Wakefield DH &amp; AC",6,0)</f>
        <v>0</v>
      </c>
      <c r="M382" s="4">
        <v>3</v>
      </c>
      <c r="N382" s="5">
        <v>9</v>
      </c>
      <c r="O382" s="6">
        <v>63.8</v>
      </c>
      <c r="P382" s="5" t="str">
        <f>IF(N382="","",LOOKUP(N382,Entries!B$2:B$995,Entries!K$2:K$995))</f>
        <v>Jessica Clark</v>
      </c>
      <c r="Q382" s="5" t="str">
        <f>IF(N382="","",LOOKUP(N382,Entries!B$2:B$995,Entries!E$2:E$995))</f>
        <v>F13</v>
      </c>
      <c r="R382" s="5" t="str">
        <f>IF(N382="","",LOOKUP(N382,Entries!B$2:B$995,Entries!F$2:F$995))</f>
        <v>Barton &amp; Goole</v>
      </c>
      <c r="S382" s="5" t="str">
        <f>IF(N382="","",LOOKUP(N382,Entries!B$2:B$995,Entries!G$2:G$995))</f>
        <v>F</v>
      </c>
      <c r="T382" s="3">
        <f>IF(R382="Cleethorpes AC",6,0)</f>
        <v>0</v>
      </c>
      <c r="U382" s="3">
        <f>IF(R382="Barnsley AC",6,0)</f>
        <v>0</v>
      </c>
      <c r="V382" s="3">
        <f>IF(R382="Barton &amp; Goole",6,0)</f>
        <v>6</v>
      </c>
      <c r="W382" s="3">
        <f>IF(R382="Wakefield DH &amp; AC",6,0)</f>
        <v>0</v>
      </c>
    </row>
    <row r="383" spans="1:23" x14ac:dyDescent="0.2">
      <c r="A383" s="4">
        <v>4</v>
      </c>
      <c r="B383" s="5">
        <v>40</v>
      </c>
      <c r="C383" s="6">
        <v>15.3</v>
      </c>
      <c r="D383" s="5" t="str">
        <f>IF(B383="","",LOOKUP(B383,Entries!B$2:B$995,Entries!K$2:K$995))</f>
        <v>Sophie Westerman</v>
      </c>
      <c r="E383" s="5" t="str">
        <f>IF(B383="","",LOOKUP(B383,Entries!B$2:B$995,Entries!E$2:E$995))</f>
        <v>F15</v>
      </c>
      <c r="F383" s="5" t="str">
        <f>IF(B383="","",LOOKUP(B383,Entries!B$2:B$995,Entries!F$2:F$995))</f>
        <v>Barton &amp; Goole</v>
      </c>
      <c r="G383" s="5" t="str">
        <f>IF(B383="","",LOOKUP(B383,Entries!B$2:B$995,Entries!G$2:G$995))</f>
        <v>F</v>
      </c>
      <c r="H383" s="3">
        <f>IF(F383="Cleethorpes AC",5,0)</f>
        <v>0</v>
      </c>
      <c r="I383" s="3">
        <f>IF(F383="Barnsley AC",5,0)</f>
        <v>0</v>
      </c>
      <c r="J383" s="3">
        <f>IF(F383="Barton &amp; Goole",5,0)</f>
        <v>5</v>
      </c>
      <c r="K383" s="3">
        <f>IF(F383="Wakefield DH &amp; AC",5,0)</f>
        <v>0</v>
      </c>
      <c r="M383" s="4">
        <v>4</v>
      </c>
      <c r="N383" s="5"/>
      <c r="O383" s="6"/>
      <c r="P383" s="5" t="str">
        <f>IF(N383="","",LOOKUP(N383,Entries!B$2:B$995,Entries!K$2:K$995))</f>
        <v/>
      </c>
      <c r="Q383" s="5" t="str">
        <f>IF(N383="","",LOOKUP(N383,Entries!B$2:B$995,Entries!E$2:E$995))</f>
        <v/>
      </c>
      <c r="R383" s="5" t="str">
        <f>IF(N383="","",LOOKUP(N383,Entries!B$2:B$995,Entries!F$2:F$995))</f>
        <v/>
      </c>
      <c r="S383" s="5" t="str">
        <f>IF(N383="","",LOOKUP(N383,Entries!B$2:B$995,Entries!G$2:G$995))</f>
        <v/>
      </c>
      <c r="T383" s="3">
        <f>IF(R383="Cleethorpes AC",5,0)</f>
        <v>0</v>
      </c>
      <c r="U383" s="3">
        <f>IF(R383="Barnsley AC",5,0)</f>
        <v>0</v>
      </c>
      <c r="V383" s="3">
        <f>IF(R383="Barton &amp; Goole",5,0)</f>
        <v>0</v>
      </c>
      <c r="W383" s="3">
        <f>IF(R383="Wakefield DH &amp; AC",5,0)</f>
        <v>0</v>
      </c>
    </row>
    <row r="384" spans="1:23" x14ac:dyDescent="0.2">
      <c r="A384" s="4">
        <v>5</v>
      </c>
      <c r="B384" s="5">
        <v>246</v>
      </c>
      <c r="C384" s="6">
        <v>15.4</v>
      </c>
      <c r="D384" s="5" t="str">
        <f>IF(B384="","",LOOKUP(B384,Entries!B$2:B$995,Entries!K$2:K$995))</f>
        <v>Orla Nixon</v>
      </c>
      <c r="E384" s="5" t="str">
        <f>IF(B384="","",LOOKUP(B384,Entries!B$2:B$995,Entries!E$2:E$995))</f>
        <v>F15</v>
      </c>
      <c r="F384" s="5" t="str">
        <f>IF(B384="","",LOOKUP(B384,Entries!B$2:B$995,Entries!F$2:F$995))</f>
        <v>Wakefield DH &amp; AC</v>
      </c>
      <c r="G384" s="5" t="str">
        <f>IF(B384="","",LOOKUP(B384,Entries!B$2:B$995,Entries!G$2:G$995))</f>
        <v>F</v>
      </c>
      <c r="H384" s="3">
        <f>IF(F384="Cleethorpes AC",4,0)</f>
        <v>0</v>
      </c>
      <c r="I384" s="3">
        <f>IF(F384="Barnsley AC",4,0)</f>
        <v>0</v>
      </c>
      <c r="J384" s="3">
        <f>IF(F384="Barton &amp; Goole",4,0)</f>
        <v>0</v>
      </c>
      <c r="K384" s="3">
        <f>IF(F384="Wakefield DH &amp; AC",4,0)</f>
        <v>4</v>
      </c>
      <c r="M384" s="4"/>
      <c r="N384" s="5"/>
      <c r="O384" s="6"/>
      <c r="P384" s="8" t="s">
        <v>17</v>
      </c>
      <c r="Q384" s="9">
        <f>SUM(T380:T383)</f>
        <v>7</v>
      </c>
      <c r="R384" s="9" t="s">
        <v>851</v>
      </c>
      <c r="S384" s="9"/>
    </row>
    <row r="385" spans="1:23" x14ac:dyDescent="0.2">
      <c r="A385" s="4">
        <v>6</v>
      </c>
      <c r="B385" s="5">
        <v>38</v>
      </c>
      <c r="C385" s="6">
        <v>15.9</v>
      </c>
      <c r="D385" s="5" t="str">
        <f>IF(B385="","",LOOKUP(B385,Entries!B$2:B$995,Entries!K$2:K$995))</f>
        <v>Lexi Ramos</v>
      </c>
      <c r="E385" s="5" t="str">
        <f>IF(B385="","",LOOKUP(B385,Entries!B$2:B$995,Entries!E$2:E$995))</f>
        <v>F15</v>
      </c>
      <c r="F385" s="5" t="str">
        <f>IF(B385="","",LOOKUP(B385,Entries!B$2:B$995,Entries!F$2:F$995))</f>
        <v>Barton &amp; Goole</v>
      </c>
      <c r="G385" s="5" t="str">
        <f>IF(B385="","",LOOKUP(B385,Entries!B$2:B$995,Entries!G$2:G$995))</f>
        <v>F</v>
      </c>
      <c r="H385" s="3">
        <f>IF(F385="Cleethorpes AC",3,0)</f>
        <v>0</v>
      </c>
      <c r="I385" s="3">
        <f>IF(F385="Barnsley AC",3,0)</f>
        <v>0</v>
      </c>
      <c r="J385" s="3">
        <f>IF(F385="Barton &amp; Goole",3,0)</f>
        <v>3</v>
      </c>
      <c r="K385" s="3">
        <f>IF(F385="Wakefield DH &amp; AC",3,0)</f>
        <v>0</v>
      </c>
      <c r="M385" s="4"/>
      <c r="N385" s="5"/>
      <c r="O385" s="6"/>
      <c r="P385" s="9"/>
      <c r="Q385" s="9">
        <f>SUM(U380:U383)</f>
        <v>0</v>
      </c>
      <c r="R385" s="9" t="s">
        <v>107</v>
      </c>
      <c r="S385" s="9"/>
    </row>
    <row r="386" spans="1:23" x14ac:dyDescent="0.2">
      <c r="A386" s="4">
        <v>7</v>
      </c>
      <c r="B386" s="5">
        <v>146</v>
      </c>
      <c r="C386" s="6">
        <v>16.2</v>
      </c>
      <c r="D386" s="5" t="str">
        <f>IF(B386="","",LOOKUP(B386,Entries!B$2:B$995,Entries!K$2:K$995))</f>
        <v>Kaitlyn Childs</v>
      </c>
      <c r="E386" s="5" t="str">
        <f>IF(B386="","",LOOKUP(B386,Entries!B$2:B$995,Entries!E$2:E$995))</f>
        <v>F15</v>
      </c>
      <c r="F386" s="5" t="str">
        <f>IF(B386="","",LOOKUP(B386,Entries!B$2:B$995,Entries!F$2:F$995))</f>
        <v>Cleethorpes AC</v>
      </c>
      <c r="G386" s="5" t="str">
        <f>IF(B386="","",LOOKUP(B386,Entries!B$2:B$995,Entries!G$2:G$995))</f>
        <v>F</v>
      </c>
      <c r="H386" s="3">
        <f>IF(F386="Cleethorpes AC",2,0)</f>
        <v>2</v>
      </c>
      <c r="I386" s="3">
        <f>IF(F386="Barnsley AC",2,0)</f>
        <v>0</v>
      </c>
      <c r="J386" s="3">
        <f>IF(F386="Barton &amp; Goole",2,0)</f>
        <v>0</v>
      </c>
      <c r="K386" s="3">
        <f>IF(F386="Wakefield DH &amp; AC",2,0)</f>
        <v>0</v>
      </c>
      <c r="M386" s="28"/>
      <c r="N386" s="29"/>
      <c r="O386" s="30"/>
      <c r="P386" s="31"/>
      <c r="Q386" s="9">
        <f>SUM(V380:V383)</f>
        <v>6</v>
      </c>
      <c r="R386" s="31" t="s">
        <v>30</v>
      </c>
      <c r="S386" s="32"/>
    </row>
    <row r="387" spans="1:23" ht="13.5" thickBot="1" x14ac:dyDescent="0.25">
      <c r="A387" s="4">
        <v>8</v>
      </c>
      <c r="B387" s="5">
        <v>125</v>
      </c>
      <c r="C387" s="6">
        <v>17.2</v>
      </c>
      <c r="D387" s="5" t="str">
        <f>IF(B387="","",LOOKUP(B387,Entries!B$2:B$995,Entries!K$2:K$995))</f>
        <v>Brooke Venney</v>
      </c>
      <c r="E387" s="5" t="str">
        <f>IF(B387="","",LOOKUP(B387,Entries!B$2:B$995,Entries!E$2:E$995))</f>
        <v>F15</v>
      </c>
      <c r="F387" s="5" t="str">
        <f>IF(B387="","",LOOKUP(B387,Entries!B$2:B$995,Entries!F$2:F$995))</f>
        <v>Cleethorpes AC</v>
      </c>
      <c r="G387" s="5" t="str">
        <f>IF(B387="","",LOOKUP(B387,Entries!B$2:B$995,Entries!G$2:G$995))</f>
        <v>F</v>
      </c>
      <c r="H387" s="3">
        <f>IF(F387="Cleethorpes AC",1,0)</f>
        <v>1</v>
      </c>
      <c r="I387" s="3">
        <f>IF(F387="Barnsley AC",1,0)</f>
        <v>0</v>
      </c>
      <c r="J387" s="3">
        <f>IF(F387="Barton &amp; Goole",1,0)</f>
        <v>0</v>
      </c>
      <c r="K387" s="3">
        <f>IF(F387="Wakefield DH &amp; AC",1,0)</f>
        <v>0</v>
      </c>
      <c r="M387" s="28"/>
      <c r="N387" s="29"/>
      <c r="O387" s="30"/>
      <c r="P387" s="31"/>
      <c r="Q387" s="9">
        <f>SUM(W380:W383)</f>
        <v>8</v>
      </c>
      <c r="R387" s="31" t="s">
        <v>1335</v>
      </c>
      <c r="S387" s="32"/>
    </row>
    <row r="388" spans="1:23" x14ac:dyDescent="0.2">
      <c r="A388" s="4"/>
      <c r="B388" s="5"/>
      <c r="C388" s="6"/>
      <c r="D388" s="8" t="s">
        <v>17</v>
      </c>
      <c r="E388" s="9">
        <f>SUM(H380:H387)</f>
        <v>3</v>
      </c>
      <c r="F388" s="9" t="s">
        <v>851</v>
      </c>
      <c r="G388" s="9"/>
      <c r="M388" s="238" t="s">
        <v>52</v>
      </c>
      <c r="N388" s="239"/>
      <c r="O388" s="239"/>
      <c r="P388" s="239"/>
      <c r="Q388" s="239"/>
      <c r="R388" s="239"/>
      <c r="S388" s="240"/>
    </row>
    <row r="389" spans="1:23" x14ac:dyDescent="0.2">
      <c r="A389" s="4"/>
      <c r="B389" s="5"/>
      <c r="C389" s="6"/>
      <c r="D389" s="9"/>
      <c r="E389" s="9">
        <f>SUM(I380:I387)</f>
        <v>14</v>
      </c>
      <c r="F389" s="9" t="s">
        <v>107</v>
      </c>
      <c r="G389" s="9"/>
      <c r="M389" s="4">
        <v>1</v>
      </c>
      <c r="N389" s="5">
        <v>150</v>
      </c>
      <c r="O389" s="6">
        <v>63.7</v>
      </c>
      <c r="P389" s="5" t="str">
        <f>IF(N389="","",LOOKUP(N389,Entries!B$2:B$995,Entries!K$2:K$995))</f>
        <v>Harry Beck</v>
      </c>
      <c r="Q389" s="5" t="str">
        <f>IF(N389="","",LOOKUP(N389,Entries!B$2:B$995,Entries!E$2:E$995))</f>
        <v>M13</v>
      </c>
      <c r="R389" s="5" t="str">
        <f>IF(N389="","",LOOKUP(N389,Entries!B$2:B$995,Entries!F$2:F$995))</f>
        <v>Wakefield DH &amp; AC</v>
      </c>
      <c r="S389" s="5" t="str">
        <f>IF(N389="","",LOOKUP(N389,Entries!B$2:B$995,Entries!G$2:G$995))</f>
        <v>M</v>
      </c>
      <c r="T389" s="3">
        <f>IF(R389="Cleethorpes AC",8,0)</f>
        <v>0</v>
      </c>
      <c r="U389" s="3">
        <f>IF(R389="Barnsley AC",8,0)</f>
        <v>0</v>
      </c>
      <c r="V389" s="3">
        <f>IF(R389="Barton &amp; Goole",8,0)</f>
        <v>0</v>
      </c>
      <c r="W389" s="3">
        <f>IF(R389="Wakefield DH &amp; AC",8,0)</f>
        <v>8</v>
      </c>
    </row>
    <row r="390" spans="1:23" x14ac:dyDescent="0.2">
      <c r="A390" s="4"/>
      <c r="B390" s="5"/>
      <c r="C390" s="6"/>
      <c r="D390" s="31"/>
      <c r="E390" s="9">
        <f>SUM(J380:J387)</f>
        <v>8</v>
      </c>
      <c r="F390" s="31" t="s">
        <v>30</v>
      </c>
      <c r="G390" s="32"/>
      <c r="M390" s="4">
        <v>2</v>
      </c>
      <c r="N390" s="5">
        <v>25</v>
      </c>
      <c r="O390" s="6">
        <v>65.099999999999994</v>
      </c>
      <c r="P390" s="5" t="str">
        <f>IF(N390="","",LOOKUP(N390,Entries!B$2:B$995,Entries!K$2:K$995))</f>
        <v>Ewan Macmillan</v>
      </c>
      <c r="Q390" s="5" t="str">
        <f>IF(N390="","",LOOKUP(N390,Entries!B$2:B$995,Entries!E$2:E$995))</f>
        <v>M13</v>
      </c>
      <c r="R390" s="5" t="str">
        <f>IF(N390="","",LOOKUP(N390,Entries!B$2:B$995,Entries!F$2:F$995))</f>
        <v>Barton &amp; Goole</v>
      </c>
      <c r="S390" s="5" t="str">
        <f>IF(N390="","",LOOKUP(N390,Entries!B$2:B$995,Entries!G$2:G$995))</f>
        <v>M</v>
      </c>
      <c r="T390" s="3">
        <f>IF(R390="Cleethorpes AC",7,0)</f>
        <v>0</v>
      </c>
      <c r="U390" s="3">
        <f>IF(R390="Barnsley AC",7,0)</f>
        <v>0</v>
      </c>
      <c r="V390" s="3">
        <f>IF(R390="Barton &amp; Goole",7,0)</f>
        <v>7</v>
      </c>
      <c r="W390" s="3">
        <f>IF(R390="Wakefield DH &amp; AC",7,0)</f>
        <v>0</v>
      </c>
    </row>
    <row r="391" spans="1:23" x14ac:dyDescent="0.2">
      <c r="A391" s="4"/>
      <c r="B391" s="5"/>
      <c r="C391" s="6"/>
      <c r="D391" s="31"/>
      <c r="E391" s="9">
        <f>SUM(K380:K387)</f>
        <v>11</v>
      </c>
      <c r="F391" s="31" t="s">
        <v>1335</v>
      </c>
      <c r="G391" s="32"/>
      <c r="M391" s="4">
        <v>3</v>
      </c>
      <c r="N391" s="5">
        <v>112</v>
      </c>
      <c r="O391" s="6">
        <v>66.099999999999994</v>
      </c>
      <c r="P391" s="5" t="str">
        <f>IF(N391="","",LOOKUP(N391,Entries!B$2:B$995,Entries!K$2:K$995))</f>
        <v>Jenson Salt</v>
      </c>
      <c r="Q391" s="5" t="str">
        <f>IF(N391="","",LOOKUP(N391,Entries!B$2:B$995,Entries!E$2:E$995))</f>
        <v>M13</v>
      </c>
      <c r="R391" s="5" t="str">
        <f>IF(N391="","",LOOKUP(N391,Entries!B$2:B$995,Entries!F$2:F$995))</f>
        <v>Cleethorpes AC</v>
      </c>
      <c r="S391" s="5" t="str">
        <f>IF(N391="","",LOOKUP(N391,Entries!B$2:B$995,Entries!G$2:G$995))</f>
        <v>M</v>
      </c>
      <c r="T391" s="3">
        <f>IF(R391="Cleethorpes AC",6,0)</f>
        <v>6</v>
      </c>
      <c r="U391" s="3">
        <f>IF(R391="Barnsley AC",6,0)</f>
        <v>0</v>
      </c>
      <c r="V391" s="3">
        <f>IF(R391="Barton &amp; Goole",6,0)</f>
        <v>0</v>
      </c>
      <c r="W391" s="3">
        <f>IF(R391="Wakefield DH &amp; AC",6,0)</f>
        <v>0</v>
      </c>
    </row>
    <row r="392" spans="1:23" x14ac:dyDescent="0.2">
      <c r="A392" s="235" t="s">
        <v>93</v>
      </c>
      <c r="B392" s="236"/>
      <c r="C392" s="236"/>
      <c r="D392" s="236"/>
      <c r="E392" s="236"/>
      <c r="F392" s="236"/>
      <c r="G392" s="237"/>
      <c r="H392" s="2"/>
      <c r="I392" s="2"/>
      <c r="J392" s="2"/>
      <c r="M392" s="4">
        <v>4</v>
      </c>
      <c r="N392" s="5"/>
      <c r="O392" s="6"/>
      <c r="P392" s="5" t="str">
        <f>IF(N392="","",LOOKUP(N392,Entries!B$2:B$995,Entries!K$2:K$995))</f>
        <v/>
      </c>
      <c r="Q392" s="5" t="str">
        <f>IF(N392="","",LOOKUP(N392,Entries!B$2:B$995,Entries!E$2:E$995))</f>
        <v/>
      </c>
      <c r="R392" s="5" t="str">
        <f>IF(N392="","",LOOKUP(N392,Entries!B$2:B$995,Entries!F$2:F$995))</f>
        <v/>
      </c>
      <c r="S392" s="5" t="str">
        <f>IF(N392="","",LOOKUP(N392,Entries!B$2:B$995,Entries!G$2:G$995))</f>
        <v/>
      </c>
      <c r="T392" s="3">
        <f>IF(R392="Cleethorpes AC",5,0)</f>
        <v>0</v>
      </c>
      <c r="U392" s="3">
        <f>IF(R392="Barnsley AC",5,0)</f>
        <v>0</v>
      </c>
      <c r="V392" s="3">
        <f>IF(R392="Barton &amp; Goole",5,0)</f>
        <v>0</v>
      </c>
      <c r="W392" s="3">
        <f>IF(R392="Wakefield DH &amp; AC",5,0)</f>
        <v>0</v>
      </c>
    </row>
    <row r="393" spans="1:23" x14ac:dyDescent="0.2">
      <c r="A393" s="4">
        <v>1</v>
      </c>
      <c r="B393" s="5">
        <v>129</v>
      </c>
      <c r="C393" s="6">
        <v>12.9</v>
      </c>
      <c r="D393" s="5" t="str">
        <f>IF(B393="","",LOOKUP(B393,Entries!B$2:B$995,Entries!K$2:K$995))</f>
        <v>Rothko Cunningham</v>
      </c>
      <c r="E393" s="5" t="str">
        <f>IF(B393="","",LOOKUP(B393,Entries!B$2:B$995,Entries!E$2:E$995))</f>
        <v>M15</v>
      </c>
      <c r="F393" s="5" t="str">
        <f>IF(B393="","",LOOKUP(B393,Entries!B$2:B$995,Entries!F$2:F$995))</f>
        <v>Cleethorpes AC</v>
      </c>
      <c r="G393" s="5" t="str">
        <f>IF(B393="","",LOOKUP(B393,Entries!B$2:B$995,Entries!G$2:G$995))</f>
        <v>M</v>
      </c>
      <c r="H393" s="3">
        <f>IF(F393="Cleethorpes AC",8,0)</f>
        <v>8</v>
      </c>
      <c r="I393" s="3">
        <f>IF(F393="Barnsley AC",8,0)</f>
        <v>0</v>
      </c>
      <c r="J393" s="3">
        <f>IF(F393="Barton &amp; Goole",8,0)</f>
        <v>0</v>
      </c>
      <c r="K393" s="3">
        <f>IF(F393="Wakefield DH &amp; AC",8,0)</f>
        <v>0</v>
      </c>
      <c r="M393" s="4"/>
      <c r="N393" s="5"/>
      <c r="O393" s="6"/>
      <c r="P393" s="8" t="s">
        <v>17</v>
      </c>
      <c r="Q393" s="9">
        <f>SUM(T389:T392)</f>
        <v>6</v>
      </c>
      <c r="R393" s="9" t="s">
        <v>851</v>
      </c>
      <c r="S393" s="9"/>
    </row>
    <row r="394" spans="1:23" x14ac:dyDescent="0.2">
      <c r="A394" s="4">
        <v>2</v>
      </c>
      <c r="B394" s="5">
        <v>212</v>
      </c>
      <c r="C394" s="6">
        <v>13.4</v>
      </c>
      <c r="D394" s="5" t="str">
        <f>IF(B394="","",LOOKUP(B394,Entries!B$2:B$995,Entries!K$2:K$995))</f>
        <v>Ellis Cayre</v>
      </c>
      <c r="E394" s="5" t="str">
        <f>IF(B394="","",LOOKUP(B394,Entries!B$2:B$995,Entries!E$2:E$995))</f>
        <v>M15</v>
      </c>
      <c r="F394" s="5" t="str">
        <f>IF(B394="","",LOOKUP(B394,Entries!B$2:B$995,Entries!F$2:F$995))</f>
        <v>Wakefield DH &amp; AC</v>
      </c>
      <c r="G394" s="5" t="str">
        <f>IF(B394="","",LOOKUP(B394,Entries!B$2:B$995,Entries!G$2:G$995))</f>
        <v>M</v>
      </c>
      <c r="H394" s="3">
        <f>IF(F394="Cleethorpes AC",7,0)</f>
        <v>0</v>
      </c>
      <c r="I394" s="3">
        <f>IF(F394="Barnsley AC",7,0)</f>
        <v>0</v>
      </c>
      <c r="J394" s="3">
        <f>IF(F394="Barton &amp; Goole",7,0)</f>
        <v>0</v>
      </c>
      <c r="K394" s="3">
        <f>IF(F394="Wakefield DH &amp; AC",7,0)</f>
        <v>7</v>
      </c>
      <c r="M394" s="4"/>
      <c r="N394" s="5"/>
      <c r="O394" s="6"/>
      <c r="P394" s="9"/>
      <c r="Q394" s="9">
        <f>SUM(U389:U392)</f>
        <v>0</v>
      </c>
      <c r="R394" s="9" t="s">
        <v>107</v>
      </c>
      <c r="S394" s="9"/>
    </row>
    <row r="395" spans="1:23" x14ac:dyDescent="0.2">
      <c r="A395" s="4">
        <v>3</v>
      </c>
      <c r="B395" s="5">
        <v>43</v>
      </c>
      <c r="C395" s="6">
        <v>14.2</v>
      </c>
      <c r="D395" s="5" t="str">
        <f>IF(B395="","",LOOKUP(B395,Entries!B$2:B$995,Entries!K$2:K$995))</f>
        <v>George Kelley</v>
      </c>
      <c r="E395" s="5" t="str">
        <f>IF(B395="","",LOOKUP(B395,Entries!B$2:B$995,Entries!E$2:E$995))</f>
        <v>M15</v>
      </c>
      <c r="F395" s="5" t="str">
        <f>IF(B395="","",LOOKUP(B395,Entries!B$2:B$995,Entries!F$2:F$995))</f>
        <v>Barton &amp; Goole</v>
      </c>
      <c r="G395" s="5" t="str">
        <f>IF(B395="","",LOOKUP(B395,Entries!B$2:B$995,Entries!G$2:G$995))</f>
        <v>M</v>
      </c>
      <c r="H395" s="3">
        <f>IF(F395="Cleethorpes AC",6,0)</f>
        <v>0</v>
      </c>
      <c r="I395" s="3">
        <f>IF(F395="Barnsley AC",6,0)</f>
        <v>0</v>
      </c>
      <c r="J395" s="3">
        <f>IF(F395="Barton &amp; Goole",6,0)</f>
        <v>6</v>
      </c>
      <c r="K395" s="3">
        <f>IF(F395="Wakefield DH &amp; AC",6,0)</f>
        <v>0</v>
      </c>
      <c r="M395" s="28"/>
      <c r="N395" s="29"/>
      <c r="O395" s="30"/>
      <c r="P395" s="31"/>
      <c r="Q395" s="9">
        <f>SUM(V389:V392)</f>
        <v>7</v>
      </c>
      <c r="R395" s="31" t="s">
        <v>30</v>
      </c>
      <c r="S395" s="32"/>
    </row>
    <row r="396" spans="1:23" ht="13.5" thickBot="1" x14ac:dyDescent="0.25">
      <c r="A396" s="4">
        <v>4</v>
      </c>
      <c r="B396" s="5">
        <v>254</v>
      </c>
      <c r="C396" s="6">
        <v>16</v>
      </c>
      <c r="D396" s="5" t="str">
        <f>IF(B396="","",LOOKUP(B396,Entries!B$2:B$995,Entries!K$2:K$995))</f>
        <v>Daliso Mwaba</v>
      </c>
      <c r="E396" s="5" t="str">
        <f>IF(B396="","",LOOKUP(B396,Entries!B$2:B$995,Entries!E$2:E$995))</f>
        <v>M15</v>
      </c>
      <c r="F396" s="5" t="str">
        <f>IF(B396="","",LOOKUP(B396,Entries!B$2:B$995,Entries!F$2:F$995))</f>
        <v>Wakefield DH &amp; AC</v>
      </c>
      <c r="G396" s="5" t="str">
        <f>IF(B396="","",LOOKUP(B396,Entries!B$2:B$995,Entries!G$2:G$995))</f>
        <v>M</v>
      </c>
      <c r="H396" s="3">
        <f>IF(F396="Cleethorpes AC",5,0)</f>
        <v>0</v>
      </c>
      <c r="I396" s="3">
        <f>IF(F396="Barnsley AC",5,0)</f>
        <v>0</v>
      </c>
      <c r="J396" s="3">
        <f>IF(F396="Barton &amp; Goole",5,0)</f>
        <v>0</v>
      </c>
      <c r="K396" s="3">
        <f>IF(F396="Wakefield DH &amp; AC",5,0)</f>
        <v>5</v>
      </c>
      <c r="M396" s="28"/>
      <c r="N396" s="29"/>
      <c r="O396" s="30"/>
      <c r="P396" s="31"/>
      <c r="Q396" s="9">
        <f>SUM(W389:W392)</f>
        <v>8</v>
      </c>
      <c r="R396" s="31" t="s">
        <v>1335</v>
      </c>
      <c r="S396" s="32"/>
    </row>
    <row r="397" spans="1:23" x14ac:dyDescent="0.2">
      <c r="A397" s="4">
        <v>5</v>
      </c>
      <c r="B397" s="5"/>
      <c r="C397" s="6"/>
      <c r="D397" s="5" t="str">
        <f>IF(B397="","",LOOKUP(B397,Entries!B$2:B$995,Entries!K$2:K$995))</f>
        <v/>
      </c>
      <c r="E397" s="5" t="str">
        <f>IF(B397="","",LOOKUP(B397,Entries!B$2:B$995,Entries!E$2:E$995))</f>
        <v/>
      </c>
      <c r="F397" s="5" t="str">
        <f>IF(B397="","",LOOKUP(B397,Entries!B$2:B$995,Entries!F$2:F$995))</f>
        <v/>
      </c>
      <c r="G397" s="5" t="str">
        <f>IF(B397="","",LOOKUP(B397,Entries!B$2:B$995,Entries!G$2:G$995))</f>
        <v/>
      </c>
      <c r="H397" s="3">
        <f>IF(F397="Cleethorpes AC",4,0)</f>
        <v>0</v>
      </c>
      <c r="I397" s="3">
        <f>IF(F397="Barnsley AC",4,0)</f>
        <v>0</v>
      </c>
      <c r="J397" s="3">
        <f>IF(F397="Barton &amp; Goole",4,0)</f>
        <v>0</v>
      </c>
      <c r="K397" s="3">
        <f>IF(F397="Wakefield DH &amp; AC",4,0)</f>
        <v>0</v>
      </c>
      <c r="M397" s="238" t="s">
        <v>53</v>
      </c>
      <c r="N397" s="239"/>
      <c r="O397" s="239"/>
      <c r="P397" s="239"/>
      <c r="Q397" s="239"/>
      <c r="R397" s="239"/>
      <c r="S397" s="240"/>
    </row>
    <row r="398" spans="1:23" x14ac:dyDescent="0.2">
      <c r="A398" s="4">
        <v>6</v>
      </c>
      <c r="B398" s="5"/>
      <c r="C398" s="6"/>
      <c r="D398" s="5" t="str">
        <f>IF(B398="","",LOOKUP(B398,Entries!B$2:B$995,Entries!K$2:K$995))</f>
        <v/>
      </c>
      <c r="E398" s="5" t="str">
        <f>IF(B398="","",LOOKUP(B398,Entries!B$2:B$995,Entries!E$2:E$995))</f>
        <v/>
      </c>
      <c r="F398" s="5" t="str">
        <f>IF(B398="","",LOOKUP(B398,Entries!B$2:B$995,Entries!F$2:F$995))</f>
        <v/>
      </c>
      <c r="G398" s="5" t="str">
        <f>IF(B398="","",LOOKUP(B398,Entries!B$2:B$995,Entries!G$2:G$995))</f>
        <v/>
      </c>
      <c r="H398" s="3">
        <f>IF(F398="Cleethorpes AC",3,0)</f>
        <v>0</v>
      </c>
      <c r="I398" s="3">
        <f>IF(F398="Barnsley AC",3,0)</f>
        <v>0</v>
      </c>
      <c r="J398" s="3">
        <f>IF(F398="Barton &amp; Goole",3,0)</f>
        <v>0</v>
      </c>
      <c r="K398" s="3">
        <f>IF(F398="Wakefield DH &amp; AC",3,0)</f>
        <v>0</v>
      </c>
      <c r="M398" s="4">
        <v>1</v>
      </c>
      <c r="N398" s="5">
        <v>94</v>
      </c>
      <c r="O398" s="6">
        <v>53</v>
      </c>
      <c r="P398" s="5" t="str">
        <f>IF(N398="","",LOOKUP(N398,Entries!B$2:B$995,Entries!K$2:K$995))</f>
        <v>Vanessa Ndambakuwa</v>
      </c>
      <c r="Q398" s="5" t="str">
        <f>IF(N398="","",LOOKUP(N398,Entries!B$2:B$995,Entries!E$2:E$995))</f>
        <v>F15</v>
      </c>
      <c r="R398" s="5" t="str">
        <f>IF(N398="","",LOOKUP(N398,Entries!B$2:B$995,Entries!F$2:F$995))</f>
        <v>Barnsley Ac</v>
      </c>
      <c r="S398" s="5" t="str">
        <f>IF(N398="","",LOOKUP(N398,Entries!B$2:B$995,Entries!G$2:G$995))</f>
        <v>F</v>
      </c>
      <c r="T398" s="3">
        <f>IF(R398="Cleethorpes AC",8,0)</f>
        <v>0</v>
      </c>
      <c r="U398" s="3">
        <f>IF(R398="Barnsley AC",8,0)</f>
        <v>8</v>
      </c>
      <c r="V398" s="3">
        <f>IF(R398="Barton &amp; Goole",8,0)</f>
        <v>0</v>
      </c>
      <c r="W398" s="3">
        <f>IF(R398="Wakefield DH &amp; AC",8,0)</f>
        <v>0</v>
      </c>
    </row>
    <row r="399" spans="1:23" x14ac:dyDescent="0.2">
      <c r="A399" s="4">
        <v>7</v>
      </c>
      <c r="B399" s="5"/>
      <c r="C399" s="6"/>
      <c r="D399" s="5" t="str">
        <f>IF(B399="","",LOOKUP(B399,Entries!B$2:B$995,Entries!K$2:K$995))</f>
        <v/>
      </c>
      <c r="E399" s="5" t="str">
        <f>IF(B399="","",LOOKUP(B399,Entries!B$2:B$995,Entries!E$2:E$995))</f>
        <v/>
      </c>
      <c r="F399" s="5" t="str">
        <f>IF(B399="","",LOOKUP(B399,Entries!B$2:B$995,Entries!F$2:F$995))</f>
        <v/>
      </c>
      <c r="G399" s="5" t="str">
        <f>IF(B399="","",LOOKUP(B399,Entries!B$2:B$995,Entries!G$2:G$995))</f>
        <v/>
      </c>
      <c r="H399" s="3">
        <f>IF(F399="Cleethorpes AC",2,0)</f>
        <v>0</v>
      </c>
      <c r="I399" s="3">
        <f>IF(F399="Barnsley AC",2,0)</f>
        <v>0</v>
      </c>
      <c r="J399" s="3">
        <f>IF(F399="Barton &amp; Goole",2,0)</f>
        <v>0</v>
      </c>
      <c r="K399" s="3">
        <f>IF(F399="Wakefield DH &amp; AC",2,0)</f>
        <v>0</v>
      </c>
      <c r="M399" s="4">
        <v>2</v>
      </c>
      <c r="N399" s="5">
        <v>232</v>
      </c>
      <c r="O399" s="6">
        <v>56.2</v>
      </c>
      <c r="P399" s="5" t="str">
        <f>IF(N399="","",LOOKUP(N399,Entries!B$2:B$995,Entries!K$2:K$995))</f>
        <v>Amy Louise Gleghorn</v>
      </c>
      <c r="Q399" s="5" t="str">
        <f>IF(N399="","",LOOKUP(N399,Entries!B$2:B$995,Entries!E$2:E$995))</f>
        <v>F15</v>
      </c>
      <c r="R399" s="5" t="str">
        <f>IF(N399="","",LOOKUP(N399,Entries!B$2:B$995,Entries!F$2:F$995))</f>
        <v>Wakefield DH &amp; AC</v>
      </c>
      <c r="S399" s="5" t="str">
        <f>IF(N399="","",LOOKUP(N399,Entries!B$2:B$995,Entries!G$2:G$995))</f>
        <v>F</v>
      </c>
      <c r="T399" s="3">
        <f>IF(R399="Cleethorpes AC",7,0)</f>
        <v>0</v>
      </c>
      <c r="U399" s="3">
        <f>IF(R399="Barnsley AC",7,0)</f>
        <v>0</v>
      </c>
      <c r="V399" s="3">
        <f>IF(R399="Barton &amp; Goole",7,0)</f>
        <v>0</v>
      </c>
      <c r="W399" s="3">
        <f>IF(R399="Wakefield DH &amp; AC",7,0)</f>
        <v>7</v>
      </c>
    </row>
    <row r="400" spans="1:23" x14ac:dyDescent="0.2">
      <c r="A400" s="4">
        <v>8</v>
      </c>
      <c r="B400" s="5"/>
      <c r="C400" s="6"/>
      <c r="D400" s="5" t="str">
        <f>IF(B400="","",LOOKUP(B400,Entries!B$2:B$995,Entries!K$2:K$995))</f>
        <v/>
      </c>
      <c r="E400" s="5" t="str">
        <f>IF(B400="","",LOOKUP(B400,Entries!B$2:B$995,Entries!E$2:E$995))</f>
        <v/>
      </c>
      <c r="F400" s="5" t="str">
        <f>IF(B400="","",LOOKUP(B400,Entries!B$2:B$995,Entries!F$2:F$995))</f>
        <v/>
      </c>
      <c r="G400" s="5" t="str">
        <f>IF(B400="","",LOOKUP(B400,Entries!B$2:B$995,Entries!G$2:G$995))</f>
        <v/>
      </c>
      <c r="H400" s="3">
        <f>IF(F400="Cleethorpes AC",1,0)</f>
        <v>0</v>
      </c>
      <c r="I400" s="3">
        <f>IF(F400="Barnsley AC",1,0)</f>
        <v>0</v>
      </c>
      <c r="J400" s="3">
        <f>IF(F400="Barton &amp; Goole",1,0)</f>
        <v>0</v>
      </c>
      <c r="K400" s="3">
        <f>IF(F400="Wakefield DH &amp; AC",1,0)</f>
        <v>0</v>
      </c>
      <c r="M400" s="4">
        <v>3</v>
      </c>
      <c r="N400" s="5">
        <v>40</v>
      </c>
      <c r="O400" s="6">
        <v>60.1</v>
      </c>
      <c r="P400" s="5" t="str">
        <f>IF(N400="","",LOOKUP(N400,Entries!B$2:B$995,Entries!K$2:K$995))</f>
        <v>Sophie Westerman</v>
      </c>
      <c r="Q400" s="5" t="str">
        <f>IF(N400="","",LOOKUP(N400,Entries!B$2:B$995,Entries!E$2:E$995))</f>
        <v>F15</v>
      </c>
      <c r="R400" s="5" t="str">
        <f>IF(N400="","",LOOKUP(N400,Entries!B$2:B$995,Entries!F$2:F$995))</f>
        <v>Barton &amp; Goole</v>
      </c>
      <c r="S400" s="5" t="str">
        <f>IF(N400="","",LOOKUP(N400,Entries!B$2:B$995,Entries!G$2:G$995))</f>
        <v>F</v>
      </c>
      <c r="T400" s="3">
        <f>IF(R400="Cleethorpes AC",6,0)</f>
        <v>0</v>
      </c>
      <c r="U400" s="3">
        <f>IF(R400="Barnsley AC",6,0)</f>
        <v>0</v>
      </c>
      <c r="V400" s="3">
        <f>IF(R400="Barton &amp; Goole",6,0)</f>
        <v>6</v>
      </c>
      <c r="W400" s="3">
        <f>IF(R400="Wakefield DH &amp; AC",6,0)</f>
        <v>0</v>
      </c>
    </row>
    <row r="401" spans="1:23" x14ac:dyDescent="0.2">
      <c r="A401" s="4"/>
      <c r="B401" s="5"/>
      <c r="C401" s="6"/>
      <c r="D401" s="8" t="s">
        <v>17</v>
      </c>
      <c r="E401" s="9">
        <f>SUM(H393:H400)</f>
        <v>8</v>
      </c>
      <c r="F401" s="9" t="s">
        <v>851</v>
      </c>
      <c r="G401" s="9"/>
      <c r="M401" s="4">
        <v>4</v>
      </c>
      <c r="N401" s="5">
        <v>124</v>
      </c>
      <c r="O401" s="6">
        <v>64.599999999999994</v>
      </c>
      <c r="P401" s="5" t="str">
        <f>IF(N401="","",LOOKUP(N401,Entries!B$2:B$995,Entries!K$2:K$995))</f>
        <v>Natalia Wilson</v>
      </c>
      <c r="Q401" s="5" t="str">
        <f>IF(N401="","",LOOKUP(N401,Entries!B$2:B$995,Entries!E$2:E$995))</f>
        <v>F15</v>
      </c>
      <c r="R401" s="5" t="str">
        <f>IF(N401="","",LOOKUP(N401,Entries!B$2:B$995,Entries!F$2:F$995))</f>
        <v>Cleethorpes AC</v>
      </c>
      <c r="S401" s="5" t="str">
        <f>IF(N401="","",LOOKUP(N401,Entries!B$2:B$995,Entries!G$2:G$995))</f>
        <v>F</v>
      </c>
      <c r="T401" s="3">
        <f>IF(R401="Cleethorpes AC",5,0)</f>
        <v>5</v>
      </c>
      <c r="U401" s="3">
        <f>IF(R401="Barnsley AC",5,0)</f>
        <v>0</v>
      </c>
      <c r="V401" s="3">
        <f>IF(R401="Barton &amp; Goole",5,0)</f>
        <v>0</v>
      </c>
      <c r="W401" s="3">
        <f>IF(R401="Wakefield DH &amp; AC",5,0)</f>
        <v>0</v>
      </c>
    </row>
    <row r="402" spans="1:23" x14ac:dyDescent="0.2">
      <c r="A402" s="4"/>
      <c r="B402" s="5"/>
      <c r="C402" s="6"/>
      <c r="D402" s="9"/>
      <c r="E402" s="9">
        <f>SUM(I393:I400)</f>
        <v>0</v>
      </c>
      <c r="F402" s="9" t="s">
        <v>107</v>
      </c>
      <c r="G402" s="9"/>
      <c r="M402" s="4"/>
      <c r="N402" s="5"/>
      <c r="O402" s="6"/>
      <c r="P402" s="8" t="s">
        <v>17</v>
      </c>
      <c r="Q402" s="9">
        <f>SUM(T398:T401)</f>
        <v>5</v>
      </c>
      <c r="R402" s="9" t="s">
        <v>851</v>
      </c>
      <c r="S402" s="9"/>
    </row>
    <row r="403" spans="1:23" x14ac:dyDescent="0.2">
      <c r="A403" s="4"/>
      <c r="B403" s="5"/>
      <c r="C403" s="6"/>
      <c r="D403" s="31"/>
      <c r="E403" s="9">
        <f>SUM(J393:J400)</f>
        <v>6</v>
      </c>
      <c r="F403" s="31" t="s">
        <v>30</v>
      </c>
      <c r="G403" s="32"/>
      <c r="M403" s="4"/>
      <c r="N403" s="5"/>
      <c r="O403" s="6"/>
      <c r="P403" s="9"/>
      <c r="Q403" s="9">
        <f>SUM(U398:U401)</f>
        <v>8</v>
      </c>
      <c r="R403" s="9" t="s">
        <v>107</v>
      </c>
      <c r="S403" s="9"/>
    </row>
    <row r="404" spans="1:23" x14ac:dyDescent="0.2">
      <c r="A404" s="4"/>
      <c r="B404" s="5"/>
      <c r="C404" s="6"/>
      <c r="D404" s="31"/>
      <c r="E404" s="9">
        <f>SUM(K393:K400)</f>
        <v>12</v>
      </c>
      <c r="F404" s="31" t="s">
        <v>1335</v>
      </c>
      <c r="G404" s="32"/>
      <c r="M404" s="28"/>
      <c r="N404" s="29"/>
      <c r="O404" s="30"/>
      <c r="P404" s="31"/>
      <c r="Q404" s="9">
        <f>SUM(V398:V401)</f>
        <v>6</v>
      </c>
      <c r="R404" s="31" t="s">
        <v>30</v>
      </c>
      <c r="S404" s="32"/>
    </row>
    <row r="405" spans="1:23" ht="13.5" thickBot="1" x14ac:dyDescent="0.25">
      <c r="A405" s="235" t="s">
        <v>94</v>
      </c>
      <c r="B405" s="236"/>
      <c r="C405" s="236"/>
      <c r="D405" s="236"/>
      <c r="E405" s="236"/>
      <c r="F405" s="236"/>
      <c r="G405" s="237"/>
      <c r="H405" s="2"/>
      <c r="I405" s="2"/>
      <c r="J405" s="2"/>
      <c r="M405" s="28"/>
      <c r="N405" s="29"/>
      <c r="O405" s="30"/>
      <c r="P405" s="31"/>
      <c r="Q405" s="9">
        <f>SUM(W398:W401)</f>
        <v>7</v>
      </c>
      <c r="R405" s="31" t="s">
        <v>1335</v>
      </c>
      <c r="S405" s="32"/>
    </row>
    <row r="406" spans="1:23" x14ac:dyDescent="0.2">
      <c r="A406" s="4">
        <v>1</v>
      </c>
      <c r="B406" s="5">
        <v>299</v>
      </c>
      <c r="C406" s="6">
        <v>13</v>
      </c>
      <c r="D406" s="5" t="str">
        <f>IF(B406="","",LOOKUP(B406,Entries!B$2:B$995,Entries!K$2:K$995))</f>
        <v>Ella Bickerdyke</v>
      </c>
      <c r="E406" s="5" t="str">
        <f>IF(B406="","",LOOKUP(B406,Entries!B$2:B$995,Entries!E$2:E$995))</f>
        <v>F17</v>
      </c>
      <c r="F406" s="5" t="str">
        <f>IF(B406="","",LOOKUP(B406,Entries!B$2:B$995,Entries!F$2:F$995))</f>
        <v>Wakefield DH &amp; AC</v>
      </c>
      <c r="G406" s="5" t="str">
        <f>IF(B406="","",LOOKUP(B406,Entries!B$2:B$995,Entries!G$2:G$995))</f>
        <v>F</v>
      </c>
      <c r="H406" s="3">
        <f>IF(F406="Cleethorpes AC",8,0)</f>
        <v>0</v>
      </c>
      <c r="I406" s="3">
        <f>IF(F406="Barnsley AC",8,0)</f>
        <v>0</v>
      </c>
      <c r="J406" s="3">
        <f>IF(F406="Barton &amp; Goole",8,0)</f>
        <v>0</v>
      </c>
      <c r="K406" s="3">
        <f>IF(F406="Wakefield DH &amp; AC",8,0)</f>
        <v>8</v>
      </c>
      <c r="M406" s="238" t="s">
        <v>54</v>
      </c>
      <c r="N406" s="239"/>
      <c r="O406" s="239"/>
      <c r="P406" s="239"/>
      <c r="Q406" s="239"/>
      <c r="R406" s="239"/>
      <c r="S406" s="240"/>
    </row>
    <row r="407" spans="1:23" x14ac:dyDescent="0.2">
      <c r="A407" s="4">
        <v>2</v>
      </c>
      <c r="B407" s="5">
        <v>93</v>
      </c>
      <c r="C407" s="6">
        <v>14.3</v>
      </c>
      <c r="D407" s="5" t="str">
        <f>IF(B407="","",LOOKUP(B407,Entries!B$2:B$995,Entries!K$2:K$995))</f>
        <v>Olivia Ward</v>
      </c>
      <c r="E407" s="5" t="str">
        <f>IF(B407="","",LOOKUP(B407,Entries!B$2:B$995,Entries!E$2:E$995))</f>
        <v>F17</v>
      </c>
      <c r="F407" s="5" t="str">
        <f>IF(B407="","",LOOKUP(B407,Entries!B$2:B$995,Entries!F$2:F$995))</f>
        <v>Barnsley Ac</v>
      </c>
      <c r="G407" s="5" t="str">
        <f>IF(B407="","",LOOKUP(B407,Entries!B$2:B$995,Entries!G$2:G$995))</f>
        <v>F</v>
      </c>
      <c r="H407" s="3">
        <f>IF(F407="Cleethorpes AC",7,0)</f>
        <v>0</v>
      </c>
      <c r="I407" s="3">
        <f>IF(F407="Barnsley AC",7,0)</f>
        <v>7</v>
      </c>
      <c r="J407" s="3">
        <f>IF(F407="Barton &amp; Goole",7,0)</f>
        <v>0</v>
      </c>
      <c r="K407" s="3">
        <f>IF(F407="Wakefield DH &amp; AC",7,0)</f>
        <v>0</v>
      </c>
      <c r="M407" s="4">
        <v>1</v>
      </c>
      <c r="N407" s="5"/>
      <c r="O407" s="6"/>
      <c r="P407" s="5" t="str">
        <f>IF(N407="","",LOOKUP(N407,Entries!B$2:B$995,Entries!K$2:K$995))</f>
        <v/>
      </c>
      <c r="Q407" s="5" t="str">
        <f>IF(N407="","",LOOKUP(N407,Entries!B$2:B$995,Entries!E$2:E$995))</f>
        <v/>
      </c>
      <c r="R407" s="5" t="str">
        <f>IF(N407="","",LOOKUP(N407,Entries!B$2:B$995,Entries!F$2:F$995))</f>
        <v/>
      </c>
      <c r="S407" s="5" t="str">
        <f>IF(N407="","",LOOKUP(N407,Entries!B$2:B$995,Entries!G$2:G$995))</f>
        <v/>
      </c>
      <c r="T407" s="3">
        <f>IF(R407="Cleethorpes AC",8,0)</f>
        <v>0</v>
      </c>
      <c r="U407" s="3">
        <f>IF(R407="Barnsley AC",8,0)</f>
        <v>0</v>
      </c>
      <c r="V407" s="3">
        <f>IF(R407="Barton &amp; Goole",8,0)</f>
        <v>0</v>
      </c>
      <c r="W407" s="3">
        <f>IF(R407="Wakefield DH &amp; AC",8,0)</f>
        <v>0</v>
      </c>
    </row>
    <row r="408" spans="1:23" x14ac:dyDescent="0.2">
      <c r="A408" s="4">
        <v>3</v>
      </c>
      <c r="B408" s="5">
        <v>54</v>
      </c>
      <c r="C408" s="6">
        <v>14.3</v>
      </c>
      <c r="D408" s="5" t="str">
        <f>IF(B408="","",LOOKUP(B408,Entries!B$2:B$995,Entries!K$2:K$995))</f>
        <v>Imogen Stevens</v>
      </c>
      <c r="E408" s="5" t="str">
        <f>IF(B408="","",LOOKUP(B408,Entries!B$2:B$995,Entries!E$2:E$995))</f>
        <v>F17</v>
      </c>
      <c r="F408" s="5" t="str">
        <f>IF(B408="","",LOOKUP(B408,Entries!B$2:B$995,Entries!F$2:F$995))</f>
        <v>Barton &amp; Goole</v>
      </c>
      <c r="G408" s="5" t="str">
        <f>IF(B408="","",LOOKUP(B408,Entries!B$2:B$995,Entries!G$2:G$995))</f>
        <v>F</v>
      </c>
      <c r="H408" s="3">
        <f>IF(F408="Cleethorpes AC",6,0)</f>
        <v>0</v>
      </c>
      <c r="I408" s="3">
        <f>IF(F408="Barnsley AC",6,0)</f>
        <v>0</v>
      </c>
      <c r="J408" s="3">
        <f>IF(F408="Barton &amp; Goole",6,0)</f>
        <v>6</v>
      </c>
      <c r="K408" s="3">
        <f>IF(F408="Wakefield DH &amp; AC",6,0)</f>
        <v>0</v>
      </c>
      <c r="M408" s="4">
        <v>2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5" t="str">
        <f>IF(N408="","",LOOKUP(N408,Entries!B$2:B$995,Entries!F$2:F$995))</f>
        <v/>
      </c>
      <c r="S408" s="5" t="str">
        <f>IF(N408="","",LOOKUP(N408,Entries!B$2:B$995,Entries!G$2:G$995))</f>
        <v/>
      </c>
      <c r="T408" s="3">
        <f>IF(R408="Cleethorpes AC",7,0)</f>
        <v>0</v>
      </c>
      <c r="U408" s="3">
        <f>IF(R408="Barnsley AC",7,0)</f>
        <v>0</v>
      </c>
      <c r="V408" s="3">
        <f>IF(R408="Barton &amp; Goole",7,0)</f>
        <v>0</v>
      </c>
      <c r="W408" s="3">
        <f>IF(R408="Wakefield DH &amp; AC",7,0)</f>
        <v>0</v>
      </c>
    </row>
    <row r="409" spans="1:23" x14ac:dyDescent="0.2">
      <c r="A409" s="4">
        <v>4</v>
      </c>
      <c r="B409" s="5">
        <v>148</v>
      </c>
      <c r="C409" s="6">
        <v>14.6</v>
      </c>
      <c r="D409" s="5" t="str">
        <f>IF(B409="","",LOOKUP(B409,Entries!B$2:B$995,Entries!K$2:K$995))</f>
        <v xml:space="preserve">Cloe Philips </v>
      </c>
      <c r="E409" s="5" t="str">
        <f>IF(B409="","",LOOKUP(B409,Entries!B$2:B$995,Entries!E$2:E$995))</f>
        <v>F17</v>
      </c>
      <c r="F409" s="5" t="str">
        <f>IF(B409="","",LOOKUP(B409,Entries!B$2:B$995,Entries!F$2:F$995))</f>
        <v>Cleethorpes AC</v>
      </c>
      <c r="G409" s="5" t="str">
        <f>IF(B409="","",LOOKUP(B409,Entries!B$2:B$995,Entries!G$2:G$995))</f>
        <v>F</v>
      </c>
      <c r="H409" s="3">
        <f>IF(F409="Cleethorpes AC",5,0)</f>
        <v>5</v>
      </c>
      <c r="I409" s="3">
        <f>IF(F409="Barnsley AC",5,0)</f>
        <v>0</v>
      </c>
      <c r="J409" s="3">
        <f>IF(F409="Barton &amp; Goole",5,0)</f>
        <v>0</v>
      </c>
      <c r="K409" s="3">
        <f>IF(F409="Wakefield DH &amp; AC",5,0)</f>
        <v>0</v>
      </c>
      <c r="M409" s="4">
        <v>3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5" t="str">
        <f>IF(N409="","",LOOKUP(N409,Entries!B$2:B$995,Entries!F$2:F$995))</f>
        <v/>
      </c>
      <c r="S409" s="5" t="str">
        <f>IF(N409="","",LOOKUP(N409,Entries!B$2:B$995,Entries!G$2:G$995))</f>
        <v/>
      </c>
      <c r="T409" s="3">
        <f>IF(R409="Cleethorpes AC",6,0)</f>
        <v>0</v>
      </c>
      <c r="U409" s="3">
        <f>IF(R409="Barnsley AC",6,0)</f>
        <v>0</v>
      </c>
      <c r="V409" s="3">
        <f>IF(R409="Barton &amp; Goole",6,0)</f>
        <v>0</v>
      </c>
      <c r="W409" s="3">
        <f>IF(R409="Wakefield DH &amp; AC",6,0)</f>
        <v>0</v>
      </c>
    </row>
    <row r="410" spans="1:23" x14ac:dyDescent="0.2">
      <c r="A410" s="4">
        <v>5</v>
      </c>
      <c r="B410" s="5">
        <v>92</v>
      </c>
      <c r="C410" s="6">
        <v>15.4</v>
      </c>
      <c r="D410" s="5" t="str">
        <f>IF(B410="","",LOOKUP(B410,Entries!B$2:B$995,Entries!K$2:K$995))</f>
        <v>Neve Simmons</v>
      </c>
      <c r="E410" s="5" t="str">
        <f>IF(B410="","",LOOKUP(B410,Entries!B$2:B$995,Entries!E$2:E$995))</f>
        <v>F17</v>
      </c>
      <c r="F410" s="5" t="str">
        <f>IF(B410="","",LOOKUP(B410,Entries!B$2:B$995,Entries!F$2:F$995))</f>
        <v>Barnsley Ac</v>
      </c>
      <c r="G410" s="5" t="str">
        <f>IF(B410="","",LOOKUP(B410,Entries!B$2:B$995,Entries!G$2:G$995))</f>
        <v>F</v>
      </c>
      <c r="H410" s="3">
        <f>IF(F410="Cleethorpes AC",4,0)</f>
        <v>0</v>
      </c>
      <c r="I410" s="3">
        <f>IF(F410="Barnsley AC",4,0)</f>
        <v>4</v>
      </c>
      <c r="J410" s="3">
        <f>IF(F410="Barton &amp; Goole",4,0)</f>
        <v>0</v>
      </c>
      <c r="K410" s="3">
        <f>IF(F410="Wakefield DH &amp; AC",4,0)</f>
        <v>0</v>
      </c>
      <c r="M410" s="4">
        <v>4</v>
      </c>
      <c r="N410" s="5"/>
      <c r="O410" s="6"/>
      <c r="P410" s="5" t="str">
        <f>IF(N410="","",LOOKUP(N410,Entries!B$2:B$995,Entries!K$2:K$995))</f>
        <v/>
      </c>
      <c r="Q410" s="5" t="str">
        <f>IF(N410="","",LOOKUP(N410,Entries!B$2:B$995,Entries!E$2:E$995))</f>
        <v/>
      </c>
      <c r="R410" s="5" t="str">
        <f>IF(N410="","",LOOKUP(N410,Entries!B$2:B$995,Entries!F$2:F$995))</f>
        <v/>
      </c>
      <c r="S410" s="5" t="str">
        <f>IF(N410="","",LOOKUP(N410,Entries!B$2:B$995,Entries!G$2:G$995))</f>
        <v/>
      </c>
      <c r="T410" s="3">
        <f>IF(R410="Cleethorpes AC",5,0)</f>
        <v>0</v>
      </c>
      <c r="U410" s="3">
        <f>IF(R410="Barnsley AC",5,0)</f>
        <v>0</v>
      </c>
      <c r="V410" s="3">
        <f>IF(R410="Barton &amp; Goole",5,0)</f>
        <v>0</v>
      </c>
      <c r="W410" s="3">
        <f>IF(R410="Wakefield DH &amp; AC",5,0)</f>
        <v>0</v>
      </c>
    </row>
    <row r="411" spans="1:23" x14ac:dyDescent="0.2">
      <c r="A411" s="4">
        <v>6</v>
      </c>
      <c r="B411" s="5">
        <v>306</v>
      </c>
      <c r="C411" s="6">
        <v>15.6</v>
      </c>
      <c r="D411" s="5" t="str">
        <f>IF(B411="","",LOOKUP(B411,Entries!B$2:B$995,Entries!K$2:K$995))</f>
        <v>Alice Robotham</v>
      </c>
      <c r="E411" s="5" t="str">
        <f>IF(B411="","",LOOKUP(B411,Entries!B$2:B$995,Entries!E$2:E$995))</f>
        <v>F17</v>
      </c>
      <c r="F411" s="5" t="str">
        <f>IF(B411="","",LOOKUP(B411,Entries!B$2:B$995,Entries!F$2:F$995))</f>
        <v>Wakefield DH &amp; AC</v>
      </c>
      <c r="G411" s="5" t="str">
        <f>IF(B411="","",LOOKUP(B411,Entries!B$2:B$995,Entries!G$2:G$995))</f>
        <v>F</v>
      </c>
      <c r="H411" s="3">
        <f>IF(F411="Cleethorpes AC",3,0)</f>
        <v>0</v>
      </c>
      <c r="I411" s="3">
        <f>IF(F411="Barnsley AC",3,0)</f>
        <v>0</v>
      </c>
      <c r="J411" s="3">
        <f>IF(F411="Barton &amp; Goole",3,0)</f>
        <v>0</v>
      </c>
      <c r="K411" s="3">
        <f>IF(F411="Wakefield DH &amp; AC",3,0)</f>
        <v>3</v>
      </c>
      <c r="M411" s="4"/>
      <c r="N411" s="5"/>
      <c r="O411" s="6"/>
      <c r="P411" s="8" t="s">
        <v>17</v>
      </c>
      <c r="Q411" s="9">
        <f>SUM(T407:T410)</f>
        <v>0</v>
      </c>
      <c r="R411" s="9" t="s">
        <v>851</v>
      </c>
      <c r="S411" s="9"/>
    </row>
    <row r="412" spans="1:23" x14ac:dyDescent="0.2">
      <c r="A412" s="4">
        <v>7</v>
      </c>
      <c r="B412" s="5">
        <v>51</v>
      </c>
      <c r="C412" s="6">
        <v>19.100000000000001</v>
      </c>
      <c r="D412" s="5" t="str">
        <f>IF(B412="","",LOOKUP(B412,Entries!B$2:B$995,Entries!K$2:K$995))</f>
        <v>Ella Whiting</v>
      </c>
      <c r="E412" s="5" t="str">
        <f>IF(B412="","",LOOKUP(B412,Entries!B$2:B$995,Entries!E$2:E$995))</f>
        <v>F17</v>
      </c>
      <c r="F412" s="5" t="str">
        <f>IF(B412="","",LOOKUP(B412,Entries!B$2:B$995,Entries!F$2:F$995))</f>
        <v>Barton &amp; Goole</v>
      </c>
      <c r="G412" s="5" t="str">
        <f>IF(B412="","",LOOKUP(B412,Entries!B$2:B$995,Entries!G$2:G$995))</f>
        <v>F</v>
      </c>
      <c r="H412" s="3">
        <f>IF(F412="Cleethorpes AC",2,0)</f>
        <v>0</v>
      </c>
      <c r="I412" s="3">
        <f>IF(F412="Barnsley AC",2,0)</f>
        <v>0</v>
      </c>
      <c r="J412" s="3">
        <f>IF(F412="Barton &amp; Goole",2,0)</f>
        <v>2</v>
      </c>
      <c r="K412" s="3">
        <f>IF(F412="Wakefield DH &amp; AC",2,0)</f>
        <v>0</v>
      </c>
      <c r="M412" s="4"/>
      <c r="N412" s="5"/>
      <c r="O412" s="6"/>
      <c r="P412" s="9"/>
      <c r="Q412" s="9">
        <f>SUM(U407:U410)</f>
        <v>0</v>
      </c>
      <c r="R412" s="9" t="s">
        <v>107</v>
      </c>
      <c r="S412" s="9"/>
    </row>
    <row r="413" spans="1:23" x14ac:dyDescent="0.2">
      <c r="A413" s="4">
        <v>8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3">
        <f>IF(F413="Cleethorpes AC",1,0)</f>
        <v>0</v>
      </c>
      <c r="I413" s="3">
        <f>IF(F413="Barnsley AC",1,0)</f>
        <v>0</v>
      </c>
      <c r="J413" s="3">
        <f>IF(F413="Barton &amp; Goole",1,0)</f>
        <v>0</v>
      </c>
      <c r="K413" s="3">
        <f>IF(F413="Wakefield DH &amp; AC",1,0)</f>
        <v>0</v>
      </c>
      <c r="M413" s="28"/>
      <c r="N413" s="29"/>
      <c r="O413" s="30"/>
      <c r="P413" s="31"/>
      <c r="Q413" s="9">
        <f>SUM(V407:V410)</f>
        <v>0</v>
      </c>
      <c r="R413" s="31" t="s">
        <v>30</v>
      </c>
      <c r="S413" s="32"/>
    </row>
    <row r="414" spans="1:23" ht="13.5" thickBot="1" x14ac:dyDescent="0.25">
      <c r="A414" s="4"/>
      <c r="B414" s="5"/>
      <c r="C414" s="6"/>
      <c r="D414" s="8" t="s">
        <v>17</v>
      </c>
      <c r="E414" s="9">
        <f>SUM(H406:H413)</f>
        <v>5</v>
      </c>
      <c r="F414" s="9" t="s">
        <v>851</v>
      </c>
      <c r="G414" s="9"/>
      <c r="M414" s="28"/>
      <c r="N414" s="29"/>
      <c r="O414" s="30"/>
      <c r="P414" s="31"/>
      <c r="Q414" s="9">
        <f>SUM(W407:W410)</f>
        <v>0</v>
      </c>
      <c r="R414" s="31" t="s">
        <v>1335</v>
      </c>
      <c r="S414" s="32"/>
    </row>
    <row r="415" spans="1:23" x14ac:dyDescent="0.2">
      <c r="A415" s="4"/>
      <c r="B415" s="5"/>
      <c r="C415" s="6"/>
      <c r="D415" s="9"/>
      <c r="E415" s="9">
        <f>SUM(I406:I413)</f>
        <v>11</v>
      </c>
      <c r="F415" s="9" t="s">
        <v>107</v>
      </c>
      <c r="G415" s="9"/>
      <c r="M415" s="238" t="s">
        <v>55</v>
      </c>
      <c r="N415" s="239"/>
      <c r="O415" s="239"/>
      <c r="P415" s="239"/>
      <c r="Q415" s="239"/>
      <c r="R415" s="239"/>
      <c r="S415" s="240"/>
    </row>
    <row r="416" spans="1:23" x14ac:dyDescent="0.2">
      <c r="A416" s="4"/>
      <c r="B416" s="5"/>
      <c r="C416" s="6"/>
      <c r="D416" s="31"/>
      <c r="E416" s="9">
        <f>SUM(J406:J413)</f>
        <v>8</v>
      </c>
      <c r="F416" s="31" t="s">
        <v>30</v>
      </c>
      <c r="G416" s="32"/>
      <c r="M416" s="4">
        <v>1</v>
      </c>
      <c r="N416" s="5">
        <v>308</v>
      </c>
      <c r="O416" s="6">
        <v>57.9</v>
      </c>
      <c r="P416" s="5" t="str">
        <f>IF(N416="","",LOOKUP(N416,Entries!B$2:B$995,Entries!K$2:K$995))</f>
        <v>Neve Wade</v>
      </c>
      <c r="Q416" s="5" t="str">
        <f>IF(N416="","",LOOKUP(N416,Entries!B$2:B$995,Entries!E$2:E$995))</f>
        <v>F17</v>
      </c>
      <c r="R416" s="5" t="str">
        <f>IF(N416="","",LOOKUP(N416,Entries!B$2:B$995,Entries!F$2:F$995))</f>
        <v>Wakefield DH &amp; AC</v>
      </c>
      <c r="S416" s="5" t="str">
        <f>IF(N416="","",LOOKUP(N416,Entries!B$2:B$995,Entries!G$2:G$995))</f>
        <v>F</v>
      </c>
      <c r="T416" s="3">
        <f>IF(R416="Cleethorpes AC",8,0)</f>
        <v>0</v>
      </c>
      <c r="U416" s="3">
        <f>IF(R416="Barnsley AC",8,0)</f>
        <v>0</v>
      </c>
      <c r="V416" s="3">
        <f>IF(R416="Barton &amp; Goole",8,0)</f>
        <v>0</v>
      </c>
      <c r="W416" s="3">
        <f>IF(R416="Wakefield DH &amp; AC",8,0)</f>
        <v>8</v>
      </c>
    </row>
    <row r="417" spans="1:23" x14ac:dyDescent="0.2">
      <c r="A417" s="4"/>
      <c r="B417" s="5"/>
      <c r="C417" s="6"/>
      <c r="D417" s="31"/>
      <c r="E417" s="9">
        <f>SUM(K406:K413)</f>
        <v>11</v>
      </c>
      <c r="F417" s="31" t="s">
        <v>1335</v>
      </c>
      <c r="G417" s="32"/>
      <c r="M417" s="4">
        <v>2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5" t="str">
        <f>IF(N417="","",LOOKUP(N417,Entries!B$2:B$995,Entries!F$2:F$995))</f>
        <v/>
      </c>
      <c r="S417" s="5" t="str">
        <f>IF(N417="","",LOOKUP(N417,Entries!B$2:B$995,Entries!G$2:G$995))</f>
        <v/>
      </c>
      <c r="T417" s="3">
        <f>IF(R417="Cleethorpes AC",7,0)</f>
        <v>0</v>
      </c>
      <c r="U417" s="3">
        <f>IF(R417="Barnsley AC",7,0)</f>
        <v>0</v>
      </c>
      <c r="V417" s="3">
        <f>IF(R417="Barton &amp; Goole",7,0)</f>
        <v>0</v>
      </c>
      <c r="W417" s="3">
        <f>IF(R417="Wakefield DH &amp; AC",7,0)</f>
        <v>0</v>
      </c>
    </row>
    <row r="418" spans="1:23" x14ac:dyDescent="0.2">
      <c r="A418" s="235" t="s">
        <v>79</v>
      </c>
      <c r="B418" s="236"/>
      <c r="C418" s="236"/>
      <c r="D418" s="236"/>
      <c r="E418" s="236"/>
      <c r="F418" s="236"/>
      <c r="G418" s="237"/>
      <c r="H418" s="2"/>
      <c r="I418" s="2"/>
      <c r="J418" s="2"/>
      <c r="M418" s="4">
        <v>3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5" t="str">
        <f>IF(N418="","",LOOKUP(N418,Entries!B$2:B$995,Entries!F$2:F$995))</f>
        <v/>
      </c>
      <c r="S418" s="5" t="str">
        <f>IF(N418="","",LOOKUP(N418,Entries!B$2:B$995,Entries!G$2:G$995))</f>
        <v/>
      </c>
      <c r="T418" s="3">
        <f>IF(R418="Cleethorpes AC",6,0)</f>
        <v>0</v>
      </c>
      <c r="U418" s="3">
        <f>IF(R418="Barnsley AC",6,0)</f>
        <v>0</v>
      </c>
      <c r="V418" s="3">
        <f>IF(R418="Barton &amp; Goole",6,0)</f>
        <v>0</v>
      </c>
      <c r="W418" s="3">
        <f>IF(R418="Wakefield DH &amp; AC",6,0)</f>
        <v>0</v>
      </c>
    </row>
    <row r="419" spans="1:23" x14ac:dyDescent="0.2">
      <c r="A419" s="4">
        <v>1</v>
      </c>
      <c r="B419" s="5">
        <v>140</v>
      </c>
      <c r="C419" s="6">
        <v>11.9</v>
      </c>
      <c r="D419" s="5" t="str">
        <f>IF(B419="","",LOOKUP(B419,Entries!B$2:B$995,Entries!K$2:K$995))</f>
        <v>Alex Clarke</v>
      </c>
      <c r="E419" s="5" t="str">
        <f>IF(B419="","",LOOKUP(B419,Entries!B$2:B$995,Entries!E$2:E$995))</f>
        <v>M17</v>
      </c>
      <c r="F419" s="5" t="str">
        <f>IF(B419="","",LOOKUP(B419,Entries!B$2:B$995,Entries!F$2:F$995))</f>
        <v>Cleethorpes AC</v>
      </c>
      <c r="G419" s="5" t="str">
        <f>IF(B419="","",LOOKUP(B419,Entries!B$2:B$995,Entries!G$2:G$995))</f>
        <v>M</v>
      </c>
      <c r="H419" s="3">
        <f>IF(F419="Cleethorpes AC",8,0)</f>
        <v>8</v>
      </c>
      <c r="I419" s="3">
        <f>IF(F419="Barnsley AC",8,0)</f>
        <v>0</v>
      </c>
      <c r="J419" s="3">
        <f>IF(F419="Barton &amp; Goole",8,0)</f>
        <v>0</v>
      </c>
      <c r="K419" s="3">
        <f>IF(F419="Wakefield DH &amp; AC",8,0)</f>
        <v>0</v>
      </c>
      <c r="M419" s="4">
        <v>4</v>
      </c>
      <c r="N419" s="5"/>
      <c r="O419" s="6"/>
      <c r="P419" s="5" t="str">
        <f>IF(N419="","",LOOKUP(N419,Entries!B$2:B$995,Entries!K$2:K$995))</f>
        <v/>
      </c>
      <c r="Q419" s="5" t="str">
        <f>IF(N419="","",LOOKUP(N419,Entries!B$2:B$995,Entries!E$2:E$995))</f>
        <v/>
      </c>
      <c r="R419" s="5" t="str">
        <f>IF(N419="","",LOOKUP(N419,Entries!B$2:B$995,Entries!F$2:F$995))</f>
        <v/>
      </c>
      <c r="S419" s="5" t="str">
        <f>IF(N419="","",LOOKUP(N419,Entries!B$2:B$995,Entries!G$2:G$995))</f>
        <v/>
      </c>
      <c r="T419" s="3">
        <f>IF(R419="Cleethorpes AC",5,0)</f>
        <v>0</v>
      </c>
      <c r="U419" s="3">
        <f>IF(R419="Barnsley AC",5,0)</f>
        <v>0</v>
      </c>
      <c r="V419" s="3">
        <f>IF(R419="Barton &amp; Goole",5,0)</f>
        <v>0</v>
      </c>
      <c r="W419" s="3">
        <f>IF(R419="Wakefield DH &amp; AC",5,0)</f>
        <v>0</v>
      </c>
    </row>
    <row r="420" spans="1:23" x14ac:dyDescent="0.2">
      <c r="A420" s="4">
        <v>2</v>
      </c>
      <c r="B420" s="5">
        <v>304</v>
      </c>
      <c r="C420" s="6">
        <v>12</v>
      </c>
      <c r="D420" s="5" t="str">
        <f>IF(B420="","",LOOKUP(B420,Entries!B$2:B$995,Entries!K$2:K$995))</f>
        <v>Oskar Scheffera</v>
      </c>
      <c r="E420" s="5" t="str">
        <f>IF(B420="","",LOOKUP(B420,Entries!B$2:B$995,Entries!E$2:E$995))</f>
        <v>M17</v>
      </c>
      <c r="F420" s="5" t="str">
        <f>IF(B420="","",LOOKUP(B420,Entries!B$2:B$995,Entries!F$2:F$995))</f>
        <v>Wakefield DH &amp; AC</v>
      </c>
      <c r="G420" s="5" t="str">
        <f>IF(B420="","",LOOKUP(B420,Entries!B$2:B$995,Entries!G$2:G$995))</f>
        <v>M</v>
      </c>
      <c r="H420" s="3">
        <f>IF(F420="Cleethorpes AC",7,0)</f>
        <v>0</v>
      </c>
      <c r="I420" s="3">
        <f>IF(F420="Barnsley AC",7,0)</f>
        <v>0</v>
      </c>
      <c r="J420" s="3">
        <f>IF(F420="Barton &amp; Goole",7,0)</f>
        <v>0</v>
      </c>
      <c r="K420" s="3">
        <f>IF(F420="Wakefield DH &amp; AC",7,0)</f>
        <v>7</v>
      </c>
      <c r="M420" s="4"/>
      <c r="N420" s="5"/>
      <c r="O420" s="6"/>
      <c r="P420" s="8" t="s">
        <v>17</v>
      </c>
      <c r="Q420" s="9">
        <f>SUM(T416:T419)</f>
        <v>0</v>
      </c>
      <c r="R420" s="9" t="s">
        <v>851</v>
      </c>
      <c r="S420" s="9"/>
    </row>
    <row r="421" spans="1:23" x14ac:dyDescent="0.2">
      <c r="A421" s="4">
        <v>3</v>
      </c>
      <c r="B421" s="5">
        <v>310</v>
      </c>
      <c r="C421" s="6">
        <v>12.3</v>
      </c>
      <c r="D421" s="5" t="str">
        <f>IF(B421="","",LOOKUP(B421,Entries!B$2:B$995,Entries!K$2:K$995))</f>
        <v>James Stead</v>
      </c>
      <c r="E421" s="5" t="str">
        <f>IF(B421="","",LOOKUP(B421,Entries!B$2:B$995,Entries!E$2:E$995))</f>
        <v>M17</v>
      </c>
      <c r="F421" s="5" t="str">
        <f>IF(B421="","",LOOKUP(B421,Entries!B$2:B$995,Entries!F$2:F$995))</f>
        <v>Wakefield DH &amp; AC</v>
      </c>
      <c r="G421" s="5" t="str">
        <f>IF(B421="","",LOOKUP(B421,Entries!B$2:B$995,Entries!G$2:G$995))</f>
        <v>M</v>
      </c>
      <c r="H421" s="3">
        <f>IF(F421="Cleethorpes AC",6,0)</f>
        <v>0</v>
      </c>
      <c r="I421" s="3">
        <f>IF(F421="Barnsley AC",6,0)</f>
        <v>0</v>
      </c>
      <c r="J421" s="3">
        <f>IF(F421="Barton &amp; Goole",6,0)</f>
        <v>0</v>
      </c>
      <c r="K421" s="3">
        <f>IF(F421="Wakefield DH &amp; AC",6,0)</f>
        <v>6</v>
      </c>
      <c r="M421" s="4"/>
      <c r="N421" s="5"/>
      <c r="O421" s="6"/>
      <c r="P421" s="9"/>
      <c r="Q421" s="9">
        <f>SUM(U416:U419)</f>
        <v>0</v>
      </c>
      <c r="R421" s="9" t="s">
        <v>107</v>
      </c>
      <c r="S421" s="9"/>
    </row>
    <row r="422" spans="1:23" x14ac:dyDescent="0.2">
      <c r="A422" s="4">
        <v>4</v>
      </c>
      <c r="B422" s="5">
        <v>141</v>
      </c>
      <c r="C422" s="6">
        <v>12.7</v>
      </c>
      <c r="D422" s="5" t="str">
        <f>IF(B422="","",LOOKUP(B422,Entries!B$2:B$995,Entries!K$2:K$995))</f>
        <v>Fernando Teodorescu</v>
      </c>
      <c r="E422" s="5" t="str">
        <f>IF(B422="","",LOOKUP(B422,Entries!B$2:B$995,Entries!E$2:E$995))</f>
        <v>M17</v>
      </c>
      <c r="F422" s="5" t="str">
        <f>IF(B422="","",LOOKUP(B422,Entries!B$2:B$995,Entries!F$2:F$995))</f>
        <v>Cleethorpes AC</v>
      </c>
      <c r="G422" s="5" t="str">
        <f>IF(B422="","",LOOKUP(B422,Entries!B$2:B$995,Entries!G$2:G$995))</f>
        <v>M</v>
      </c>
      <c r="H422" s="3">
        <f>IF(F422="Cleethorpes AC",5,0)</f>
        <v>5</v>
      </c>
      <c r="I422" s="3">
        <f>IF(F422="Barnsley AC",5,0)</f>
        <v>0</v>
      </c>
      <c r="J422" s="3">
        <f>IF(F422="Barton &amp; Goole",5,0)</f>
        <v>0</v>
      </c>
      <c r="K422" s="3">
        <f>IF(F422="Wakefield DH &amp; AC",5,0)</f>
        <v>0</v>
      </c>
      <c r="M422" s="28"/>
      <c r="N422" s="29"/>
      <c r="O422" s="30"/>
      <c r="P422" s="31"/>
      <c r="Q422" s="9">
        <f>SUM(V416:V419)</f>
        <v>0</v>
      </c>
      <c r="R422" s="31" t="s">
        <v>30</v>
      </c>
      <c r="S422" s="32"/>
    </row>
    <row r="423" spans="1:23" ht="13.5" thickBot="1" x14ac:dyDescent="0.25">
      <c r="A423" s="4">
        <v>5</v>
      </c>
      <c r="B423" s="5"/>
      <c r="C423" s="6"/>
      <c r="D423" s="5" t="str">
        <f>IF(B423="","",LOOKUP(B423,Entries!B$2:B$995,Entries!K$2:K$995))</f>
        <v/>
      </c>
      <c r="E423" s="5" t="str">
        <f>IF(B423="","",LOOKUP(B423,Entries!B$2:B$995,Entries!E$2:E$995))</f>
        <v/>
      </c>
      <c r="F423" s="5" t="str">
        <f>IF(B423="","",LOOKUP(B423,Entries!B$2:B$995,Entries!F$2:F$995))</f>
        <v/>
      </c>
      <c r="G423" s="5" t="str">
        <f>IF(B423="","",LOOKUP(B423,Entries!B$2:B$995,Entries!G$2:G$995))</f>
        <v/>
      </c>
      <c r="H423" s="3">
        <f>IF(F423="Cleethorpes AC",4,0)</f>
        <v>0</v>
      </c>
      <c r="I423" s="3">
        <f>IF(F423="Barnsley AC",4,0)</f>
        <v>0</v>
      </c>
      <c r="J423" s="3">
        <f>IF(F423="Barton &amp; Goole",4,0)</f>
        <v>0</v>
      </c>
      <c r="K423" s="3">
        <f>IF(F423="Wakefield DH &amp; AC",4,0)</f>
        <v>0</v>
      </c>
      <c r="M423" s="28"/>
      <c r="N423" s="29"/>
      <c r="O423" s="30"/>
      <c r="P423" s="31"/>
      <c r="Q423" s="9">
        <f>SUM(W416:W419)</f>
        <v>8</v>
      </c>
      <c r="R423" s="31" t="s">
        <v>1335</v>
      </c>
      <c r="S423" s="32"/>
    </row>
    <row r="424" spans="1:23" x14ac:dyDescent="0.2">
      <c r="A424" s="4">
        <v>6</v>
      </c>
      <c r="B424" s="5"/>
      <c r="C424" s="6"/>
      <c r="D424" s="5" t="str">
        <f>IF(B424="","",LOOKUP(B424,Entries!B$2:B$995,Entries!K$2:K$995))</f>
        <v/>
      </c>
      <c r="E424" s="5" t="str">
        <f>IF(B424="","",LOOKUP(B424,Entries!B$2:B$995,Entries!E$2:E$995))</f>
        <v/>
      </c>
      <c r="F424" s="5" t="str">
        <f>IF(B424="","",LOOKUP(B424,Entries!B$2:B$995,Entries!F$2:F$995))</f>
        <v/>
      </c>
      <c r="G424" s="5" t="str">
        <f>IF(B424="","",LOOKUP(B424,Entries!B$2:B$995,Entries!G$2:G$995))</f>
        <v/>
      </c>
      <c r="H424" s="3">
        <f>IF(F424="Cleethorpes AC",3,0)</f>
        <v>0</v>
      </c>
      <c r="I424" s="3">
        <f>IF(F424="Barnsley AC",3,0)</f>
        <v>0</v>
      </c>
      <c r="J424" s="3">
        <f>IF(F424="Barton &amp; Goole",3,0)</f>
        <v>0</v>
      </c>
      <c r="K424" s="3">
        <f>IF(F424="Wakefield DH &amp; AC",3,0)</f>
        <v>0</v>
      </c>
      <c r="M424" s="238" t="s">
        <v>56</v>
      </c>
      <c r="N424" s="239"/>
      <c r="O424" s="239"/>
      <c r="P424" s="239"/>
      <c r="Q424" s="239"/>
      <c r="R424" s="239"/>
      <c r="S424" s="240"/>
    </row>
    <row r="425" spans="1:23" x14ac:dyDescent="0.2">
      <c r="A425" s="4">
        <v>7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3">
        <f>IF(F425="Cleethorpes AC",2,0)</f>
        <v>0</v>
      </c>
      <c r="I425" s="3">
        <f>IF(F425="Barnsley AC",2,0)</f>
        <v>0</v>
      </c>
      <c r="J425" s="3">
        <f>IF(F425="Barton &amp; Goole",2,0)</f>
        <v>0</v>
      </c>
      <c r="K425" s="3">
        <f>IF(F425="Wakefield DH &amp; AC",2,0)</f>
        <v>0</v>
      </c>
      <c r="M425" s="4">
        <v>1</v>
      </c>
      <c r="N425" s="5">
        <v>270</v>
      </c>
      <c r="O425" s="6">
        <v>48.5</v>
      </c>
      <c r="P425" s="5" t="str">
        <f>IF(N425="","",LOOKUP(N425,Entries!B$2:B$995,Entries!K$2:K$995))</f>
        <v>Kian Slatter</v>
      </c>
      <c r="Q425" s="5" t="str">
        <f>IF(N425="","",LOOKUP(N425,Entries!B$2:B$995,Entries!E$2:E$995))</f>
        <v>M17</v>
      </c>
      <c r="R425" s="5" t="str">
        <f>IF(N425="","",LOOKUP(N425,Entries!B$2:B$995,Entries!F$2:F$995))</f>
        <v>Wakefield DH &amp; AC</v>
      </c>
      <c r="S425" s="5" t="str">
        <f>IF(N425="","",LOOKUP(N425,Entries!B$2:B$995,Entries!G$2:G$995))</f>
        <v>M</v>
      </c>
      <c r="T425" s="3">
        <f>IF(R425="Cleethorpes AC",8,0)</f>
        <v>0</v>
      </c>
      <c r="U425" s="3">
        <f>IF(R425="Barnsley AC",8,0)</f>
        <v>0</v>
      </c>
      <c r="V425" s="3">
        <f>IF(R425="Barton &amp; Goole",8,0)</f>
        <v>0</v>
      </c>
      <c r="W425" s="3">
        <f>IF(R425="Wakefield DH &amp; AC",8,0)</f>
        <v>8</v>
      </c>
    </row>
    <row r="426" spans="1:23" x14ac:dyDescent="0.2">
      <c r="A426" s="4">
        <v>8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3">
        <f>IF(F426="Cleethorpes AC",1,0)</f>
        <v>0</v>
      </c>
      <c r="I426" s="3">
        <f>IF(F426="Barnsley AC",1,0)</f>
        <v>0</v>
      </c>
      <c r="J426" s="3">
        <f>IF(F426="Barton &amp; Goole",1,0)</f>
        <v>0</v>
      </c>
      <c r="K426" s="3">
        <f>IF(F426="Wakefield DH &amp; AC",1,0)</f>
        <v>0</v>
      </c>
      <c r="M426" s="4">
        <v>2</v>
      </c>
      <c r="N426" s="5">
        <v>58</v>
      </c>
      <c r="O426" s="6">
        <v>55</v>
      </c>
      <c r="P426" s="5" t="str">
        <f>IF(N426="","",LOOKUP(N426,Entries!B$2:B$995,Entries!K$2:K$995))</f>
        <v>Adam  Westerman</v>
      </c>
      <c r="Q426" s="5" t="str">
        <f>IF(N426="","",LOOKUP(N426,Entries!B$2:B$995,Entries!E$2:E$995))</f>
        <v>M17</v>
      </c>
      <c r="R426" s="5" t="str">
        <f>IF(N426="","",LOOKUP(N426,Entries!B$2:B$995,Entries!F$2:F$995))</f>
        <v>Barton &amp; Goole</v>
      </c>
      <c r="S426" s="5" t="str">
        <f>IF(N426="","",LOOKUP(N426,Entries!B$2:B$995,Entries!G$2:G$995))</f>
        <v>M</v>
      </c>
      <c r="T426" s="3">
        <f>IF(R426="Cleethorpes AC",7,0)</f>
        <v>0</v>
      </c>
      <c r="U426" s="3">
        <f>IF(R426="Barnsley AC",7,0)</f>
        <v>0</v>
      </c>
      <c r="V426" s="3">
        <f>IF(R426="Barton &amp; Goole",7,0)</f>
        <v>7</v>
      </c>
      <c r="W426" s="3">
        <f>IF(R426="Wakefield DH &amp; AC",7,0)</f>
        <v>0</v>
      </c>
    </row>
    <row r="427" spans="1:23" x14ac:dyDescent="0.2">
      <c r="A427" s="4"/>
      <c r="B427" s="5"/>
      <c r="C427" s="6"/>
      <c r="D427" s="8" t="s">
        <v>17</v>
      </c>
      <c r="E427" s="9">
        <f>SUM(H419:H426)</f>
        <v>13</v>
      </c>
      <c r="F427" s="9" t="s">
        <v>851</v>
      </c>
      <c r="G427" s="9"/>
      <c r="M427" s="4">
        <v>3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5" t="str">
        <f>IF(N427="","",LOOKUP(N427,Entries!B$2:B$995,Entries!F$2:F$995))</f>
        <v/>
      </c>
      <c r="S427" s="5" t="str">
        <f>IF(N427="","",LOOKUP(N427,Entries!B$2:B$995,Entries!G$2:G$995))</f>
        <v/>
      </c>
      <c r="T427" s="3">
        <f>IF(R427="Cleethorpes AC",6,0)</f>
        <v>0</v>
      </c>
      <c r="U427" s="3">
        <f>IF(R427="Barnsley AC",6,0)</f>
        <v>0</v>
      </c>
      <c r="V427" s="3">
        <f>IF(R427="Barton &amp; Goole",6,0)</f>
        <v>0</v>
      </c>
      <c r="W427" s="3">
        <f>IF(R427="Wakefield DH &amp; AC",6,0)</f>
        <v>0</v>
      </c>
    </row>
    <row r="428" spans="1:23" x14ac:dyDescent="0.2">
      <c r="A428" s="4"/>
      <c r="B428" s="5"/>
      <c r="C428" s="6"/>
      <c r="D428" s="9"/>
      <c r="E428" s="9">
        <f>SUM(I419:I426)</f>
        <v>0</v>
      </c>
      <c r="F428" s="9" t="s">
        <v>107</v>
      </c>
      <c r="G428" s="9"/>
      <c r="M428" s="4">
        <v>4</v>
      </c>
      <c r="N428" s="5"/>
      <c r="O428" s="6"/>
      <c r="P428" s="5" t="str">
        <f>IF(N428="","",LOOKUP(N428,Entries!B$2:B$995,Entries!K$2:K$995))</f>
        <v/>
      </c>
      <c r="Q428" s="5" t="str">
        <f>IF(N428="","",LOOKUP(N428,Entries!B$2:B$995,Entries!E$2:E$995))</f>
        <v/>
      </c>
      <c r="R428" s="5" t="str">
        <f>IF(N428="","",LOOKUP(N428,Entries!B$2:B$995,Entries!F$2:F$995))</f>
        <v/>
      </c>
      <c r="S428" s="5" t="str">
        <f>IF(N428="","",LOOKUP(N428,Entries!B$2:B$995,Entries!G$2:G$995))</f>
        <v/>
      </c>
      <c r="T428" s="3">
        <f>IF(R428="Cleethorpes AC",5,0)</f>
        <v>0</v>
      </c>
      <c r="U428" s="3">
        <f>IF(R428="Barnsley AC",5,0)</f>
        <v>0</v>
      </c>
      <c r="V428" s="3">
        <f>IF(R428="Barton &amp; Goole",5,0)</f>
        <v>0</v>
      </c>
      <c r="W428" s="3">
        <f>IF(R428="Wakefield DH &amp; AC",5,0)</f>
        <v>0</v>
      </c>
    </row>
    <row r="429" spans="1:23" x14ac:dyDescent="0.2">
      <c r="A429" s="4"/>
      <c r="B429" s="5"/>
      <c r="C429" s="6"/>
      <c r="D429" s="31"/>
      <c r="E429" s="9">
        <f>SUM(J419:J426)</f>
        <v>0</v>
      </c>
      <c r="F429" s="31" t="s">
        <v>30</v>
      </c>
      <c r="G429" s="32"/>
      <c r="M429" s="4"/>
      <c r="N429" s="5"/>
      <c r="O429" s="6"/>
      <c r="P429" s="8" t="s">
        <v>17</v>
      </c>
      <c r="Q429" s="9">
        <f>SUM(T425:T428)</f>
        <v>0</v>
      </c>
      <c r="R429" s="9" t="s">
        <v>851</v>
      </c>
      <c r="S429" s="9"/>
    </row>
    <row r="430" spans="1:23" x14ac:dyDescent="0.2">
      <c r="A430" s="4"/>
      <c r="B430" s="5"/>
      <c r="C430" s="6"/>
      <c r="D430" s="31"/>
      <c r="E430" s="9">
        <f>SUM(K419:K426)</f>
        <v>13</v>
      </c>
      <c r="F430" s="31" t="s">
        <v>1335</v>
      </c>
      <c r="G430" s="32"/>
      <c r="M430" s="4"/>
      <c r="N430" s="5"/>
      <c r="O430" s="6"/>
      <c r="P430" s="9"/>
      <c r="Q430" s="9">
        <f>SUM(U425:U428)</f>
        <v>0</v>
      </c>
      <c r="R430" s="9" t="s">
        <v>107</v>
      </c>
      <c r="S430" s="9"/>
    </row>
    <row r="431" spans="1:23" x14ac:dyDescent="0.2">
      <c r="A431" s="235" t="s">
        <v>80</v>
      </c>
      <c r="B431" s="236"/>
      <c r="C431" s="236"/>
      <c r="D431" s="236"/>
      <c r="E431" s="236"/>
      <c r="F431" s="236"/>
      <c r="G431" s="237"/>
      <c r="H431" s="2"/>
      <c r="I431" s="2"/>
      <c r="J431" s="2"/>
      <c r="M431" s="28"/>
      <c r="N431" s="29"/>
      <c r="O431" s="30"/>
      <c r="P431" s="31"/>
      <c r="Q431" s="9">
        <f>SUM(V425:V428)</f>
        <v>7</v>
      </c>
      <c r="R431" s="31" t="s">
        <v>30</v>
      </c>
      <c r="S431" s="32"/>
    </row>
    <row r="432" spans="1:23" ht="13.5" thickBot="1" x14ac:dyDescent="0.25">
      <c r="A432" s="4">
        <v>1</v>
      </c>
      <c r="B432" s="5">
        <v>112</v>
      </c>
      <c r="C432" s="6" t="s">
        <v>1463</v>
      </c>
      <c r="D432" s="5" t="str">
        <f>IF(B432="","",LOOKUP(B432,Entries!B$2:B$995,Entries!K$2:K$995))</f>
        <v>Jenson Salt</v>
      </c>
      <c r="E432" s="5" t="str">
        <f>IF(B432="","",LOOKUP(B432,Entries!B$2:B$995,Entries!E$2:E$995))</f>
        <v>M13</v>
      </c>
      <c r="F432" s="5" t="str">
        <f>IF(B432="","",LOOKUP(B432,Entries!B$2:B$995,Entries!F$2:F$995))</f>
        <v>Cleethorpes AC</v>
      </c>
      <c r="G432" s="5" t="str">
        <f>IF(B432="","",LOOKUP(B432,Entries!B$2:B$995,Entries!G$2:G$995))</f>
        <v>M</v>
      </c>
      <c r="H432" s="3">
        <f>IF(F432="Cleethorpes AC",8,0)</f>
        <v>8</v>
      </c>
      <c r="I432" s="3">
        <f>IF(F432="Barnsley AC",8,0)</f>
        <v>0</v>
      </c>
      <c r="J432" s="3">
        <f>IF(F432="Barton &amp; Goole",8,0)</f>
        <v>0</v>
      </c>
      <c r="K432" s="3">
        <f>IF(F432="Wakefield DH &amp; AC",8,0)</f>
        <v>0</v>
      </c>
      <c r="M432" s="28"/>
      <c r="N432" s="29"/>
      <c r="O432" s="30"/>
      <c r="P432" s="31"/>
      <c r="Q432" s="9">
        <f>SUM(W425:W428)</f>
        <v>8</v>
      </c>
      <c r="R432" s="31" t="s">
        <v>1335</v>
      </c>
      <c r="S432" s="32"/>
    </row>
    <row r="433" spans="1:23" x14ac:dyDescent="0.2">
      <c r="A433" s="4">
        <v>2</v>
      </c>
      <c r="B433" s="5">
        <v>178</v>
      </c>
      <c r="C433" s="6" t="s">
        <v>1464</v>
      </c>
      <c r="D433" s="5" t="str">
        <f>IF(B433="","",LOOKUP(B433,Entries!B$2:B$995,Entries!K$2:K$995))</f>
        <v>Sydney Swan</v>
      </c>
      <c r="E433" s="5" t="str">
        <f>IF(B433="","",LOOKUP(B433,Entries!B$2:B$995,Entries!E$2:E$995))</f>
        <v>M13</v>
      </c>
      <c r="F433" s="5" t="str">
        <f>IF(B433="","",LOOKUP(B433,Entries!B$2:B$995,Entries!F$2:F$995))</f>
        <v>Wakefield DH &amp; AC</v>
      </c>
      <c r="G433" s="5" t="str">
        <f>IF(B433="","",LOOKUP(B433,Entries!B$2:B$995,Entries!G$2:G$995))</f>
        <v>M</v>
      </c>
      <c r="H433" s="3">
        <f>IF(F433="Cleethorpes AC",7,0)</f>
        <v>0</v>
      </c>
      <c r="I433" s="3">
        <f>IF(F433="Barnsley AC",7,0)</f>
        <v>0</v>
      </c>
      <c r="J433" s="3">
        <f>IF(F433="Barton &amp; Goole",7,0)</f>
        <v>0</v>
      </c>
      <c r="K433" s="3">
        <f>IF(F433="Wakefield DH &amp; AC",7,0)</f>
        <v>7</v>
      </c>
      <c r="M433" s="238" t="s">
        <v>100</v>
      </c>
      <c r="N433" s="239"/>
      <c r="O433" s="239"/>
      <c r="P433" s="239"/>
      <c r="Q433" s="239"/>
      <c r="R433" s="239"/>
      <c r="S433" s="240"/>
    </row>
    <row r="434" spans="1:23" x14ac:dyDescent="0.2">
      <c r="A434" s="4">
        <v>3</v>
      </c>
      <c r="B434" s="5">
        <v>113</v>
      </c>
      <c r="C434" s="6" t="s">
        <v>1465</v>
      </c>
      <c r="D434" s="5" t="str">
        <f>IF(B434="","",LOOKUP(B434,Entries!B$2:B$995,Entries!K$2:K$995))</f>
        <v>William  M-Kershaw</v>
      </c>
      <c r="E434" s="5" t="str">
        <f>IF(B434="","",LOOKUP(B434,Entries!B$2:B$995,Entries!E$2:E$995))</f>
        <v>M13</v>
      </c>
      <c r="F434" s="5" t="str">
        <f>IF(B434="","",LOOKUP(B434,Entries!B$2:B$995,Entries!F$2:F$995))</f>
        <v>Cleethorpes AC</v>
      </c>
      <c r="G434" s="5" t="str">
        <f>IF(B434="","",LOOKUP(B434,Entries!B$2:B$995,Entries!G$2:G$995))</f>
        <v>M</v>
      </c>
      <c r="H434" s="3">
        <f>IF(F434="Cleethorpes AC",6,0)</f>
        <v>6</v>
      </c>
      <c r="I434" s="3">
        <f>IF(F434="Barnsley AC",6,0)</f>
        <v>0</v>
      </c>
      <c r="J434" s="3">
        <f>IF(F434="Barton &amp; Goole",6,0)</f>
        <v>0</v>
      </c>
      <c r="K434" s="3">
        <f>IF(F434="Wakefield DH &amp; AC",6,0)</f>
        <v>0</v>
      </c>
      <c r="M434" s="4">
        <v>1</v>
      </c>
      <c r="N434" s="5">
        <v>88</v>
      </c>
      <c r="O434" s="6" t="s">
        <v>1487</v>
      </c>
      <c r="P434" s="5" t="str">
        <f>IF(N434="","",LOOKUP(N434,Entries!B$2:B$995,Entries!K$2:K$995))</f>
        <v>Evie Donaldson</v>
      </c>
      <c r="Q434" s="5" t="str">
        <f>IF(N434="","",LOOKUP(N434,Entries!B$2:B$995,Entries!E$2:E$995))</f>
        <v>F15</v>
      </c>
      <c r="R434" s="5" t="str">
        <f>IF(N434="","",LOOKUP(N434,Entries!B$2:B$995,Entries!F$2:F$995))</f>
        <v>Barnsley Ac</v>
      </c>
      <c r="S434" s="5" t="str">
        <f>IF(N434="","",LOOKUP(N434,Entries!B$2:B$995,Entries!G$2:G$995))</f>
        <v>F</v>
      </c>
      <c r="T434" s="3">
        <f>IF(R434="Cleethorpes AC",8,0)</f>
        <v>0</v>
      </c>
      <c r="U434" s="3">
        <f>IF(R434="Barnsley AC",8,0)</f>
        <v>8</v>
      </c>
      <c r="V434" s="3">
        <f>IF(R434="Barton &amp; Goole",8,0)</f>
        <v>0</v>
      </c>
      <c r="W434" s="3">
        <f>IF(R434="Wakefield DH &amp; AC",8,0)</f>
        <v>0</v>
      </c>
    </row>
    <row r="435" spans="1:23" x14ac:dyDescent="0.2">
      <c r="A435" s="4">
        <v>4</v>
      </c>
      <c r="B435" s="5">
        <v>199</v>
      </c>
      <c r="C435" s="6" t="s">
        <v>1466</v>
      </c>
      <c r="D435" s="5" t="str">
        <f>IF(B435="","",LOOKUP(B435,Entries!B$2:B$995,Entries!K$2:K$995))</f>
        <v>Oliver Smith</v>
      </c>
      <c r="E435" s="5" t="str">
        <f>IF(B435="","",LOOKUP(B435,Entries!B$2:B$995,Entries!E$2:E$995))</f>
        <v>M13</v>
      </c>
      <c r="F435" s="5" t="str">
        <f>IF(B435="","",LOOKUP(B435,Entries!B$2:B$995,Entries!F$2:F$995))</f>
        <v>Wakefield DH &amp; AC</v>
      </c>
      <c r="G435" s="5" t="str">
        <f>IF(B435="","",LOOKUP(B435,Entries!B$2:B$995,Entries!G$2:G$995))</f>
        <v>M</v>
      </c>
      <c r="H435" s="3">
        <f>IF(F435="Cleethorpes AC",5,0)</f>
        <v>0</v>
      </c>
      <c r="I435" s="3">
        <f>IF(F435="Barnsley AC",5,0)</f>
        <v>0</v>
      </c>
      <c r="J435" s="3">
        <f>IF(F435="Barton &amp; Goole",5,0)</f>
        <v>0</v>
      </c>
      <c r="K435" s="3">
        <f>IF(F435="Wakefield DH &amp; AC",5,0)</f>
        <v>5</v>
      </c>
      <c r="M435" s="4">
        <v>2</v>
      </c>
      <c r="N435" s="5"/>
      <c r="O435" s="6"/>
      <c r="P435" s="5" t="str">
        <f>IF(N435="","",LOOKUP(N435,Entries!B$2:B$995,Entries!K$2:K$995))</f>
        <v/>
      </c>
      <c r="Q435" s="5" t="str">
        <f>IF(N435="","",LOOKUP(N435,Entries!B$2:B$995,Entries!E$2:E$995))</f>
        <v/>
      </c>
      <c r="R435" s="5" t="str">
        <f>IF(N435="","",LOOKUP(N435,Entries!B$2:B$995,Entries!F$2:F$995))</f>
        <v/>
      </c>
      <c r="S435" s="5" t="str">
        <f>IF(N435="","",LOOKUP(N435,Entries!B$2:B$995,Entries!G$2:G$995))</f>
        <v/>
      </c>
      <c r="T435" s="3">
        <f>IF(R435="Cleethorpes AC",7,0)</f>
        <v>0</v>
      </c>
      <c r="U435" s="3">
        <f>IF(R435="Barnsley AC",7,0)</f>
        <v>0</v>
      </c>
      <c r="V435" s="3">
        <f>IF(R435="Barton &amp; Goole",7,0)</f>
        <v>0</v>
      </c>
      <c r="W435" s="3">
        <f>IF(R435="Wakefield DH &amp; AC",7,0)</f>
        <v>0</v>
      </c>
    </row>
    <row r="436" spans="1:23" x14ac:dyDescent="0.2">
      <c r="A436" s="4">
        <v>5</v>
      </c>
      <c r="B436" s="5"/>
      <c r="C436" s="6"/>
      <c r="D436" s="5" t="str">
        <f>IF(B436="","",LOOKUP(B436,Entries!B$2:B$995,Entries!K$2:K$995))</f>
        <v/>
      </c>
      <c r="E436" s="5" t="str">
        <f>IF(B436="","",LOOKUP(B436,Entries!B$2:B$995,Entries!E$2:E$995))</f>
        <v/>
      </c>
      <c r="F436" s="5" t="str">
        <f>IF(B436="","",LOOKUP(B436,Entries!B$2:B$995,Entries!F$2:F$995))</f>
        <v/>
      </c>
      <c r="G436" s="5" t="str">
        <f>IF(B436="","",LOOKUP(B436,Entries!B$2:B$995,Entries!G$2:G$995))</f>
        <v/>
      </c>
      <c r="H436" s="3">
        <f>IF(F436="Cleethorpes AC",4,0)</f>
        <v>0</v>
      </c>
      <c r="I436" s="3">
        <f>IF(F436="Barnsley AC",4,0)</f>
        <v>0</v>
      </c>
      <c r="J436" s="3">
        <f>IF(F436="Barton &amp; Goole",4,0)</f>
        <v>0</v>
      </c>
      <c r="K436" s="3">
        <f>IF(F436="Wakefield DH &amp; AC",4,0)</f>
        <v>0</v>
      </c>
      <c r="M436" s="4">
        <v>3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5" t="str">
        <f>IF(N436="","",LOOKUP(N436,Entries!B$2:B$995,Entries!F$2:F$995))</f>
        <v/>
      </c>
      <c r="S436" s="5" t="str">
        <f>IF(N436="","",LOOKUP(N436,Entries!B$2:B$995,Entries!G$2:G$995))</f>
        <v/>
      </c>
      <c r="T436" s="3">
        <f>IF(R436="Cleethorpes AC",6,0)</f>
        <v>0</v>
      </c>
      <c r="U436" s="3">
        <f>IF(R436="Barnsley AC",6,0)</f>
        <v>0</v>
      </c>
      <c r="V436" s="3">
        <f>IF(R436="Barton &amp; Goole",6,0)</f>
        <v>0</v>
      </c>
      <c r="W436" s="3">
        <f>IF(R436="Wakefield DH &amp; AC",6,0)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3">
        <f>IF(F437="Cleethorpes AC",3,0)</f>
        <v>0</v>
      </c>
      <c r="I437" s="3">
        <f>IF(F437="Barnsley AC",3,0)</f>
        <v>0</v>
      </c>
      <c r="J437" s="3">
        <f>IF(F437="Barton &amp; Goole",3,0)</f>
        <v>0</v>
      </c>
      <c r="K437" s="3">
        <f>IF(F437="Wakefield DH &amp; AC",3,0)</f>
        <v>0</v>
      </c>
      <c r="M437" s="4">
        <v>4</v>
      </c>
      <c r="N437" s="5"/>
      <c r="O437" s="6"/>
      <c r="P437" s="5" t="str">
        <f>IF(N437="","",LOOKUP(N437,Entries!B$2:B$995,Entries!K$2:K$995))</f>
        <v/>
      </c>
      <c r="Q437" s="5" t="str">
        <f>IF(N437="","",LOOKUP(N437,Entries!B$2:B$995,Entries!E$2:E$995))</f>
        <v/>
      </c>
      <c r="R437" s="5" t="str">
        <f>IF(N437="","",LOOKUP(N437,Entries!B$2:B$995,Entries!F$2:F$995))</f>
        <v/>
      </c>
      <c r="S437" s="5" t="str">
        <f>IF(N437="","",LOOKUP(N437,Entries!B$2:B$995,Entries!G$2:G$995))</f>
        <v/>
      </c>
      <c r="T437" s="3">
        <f>IF(R437="Cleethorpes AC",5,0)</f>
        <v>0</v>
      </c>
      <c r="U437" s="3">
        <f>IF(R437="Barnsley AC",5,0)</f>
        <v>0</v>
      </c>
      <c r="V437" s="3">
        <f>IF(R437="Barton &amp; Goole",5,0)</f>
        <v>0</v>
      </c>
      <c r="W437" s="3">
        <f>IF(R437="Wakefield DH &amp; AC",5,0)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3">
        <f>IF(F438="Cleethorpes AC",2,0)</f>
        <v>0</v>
      </c>
      <c r="I438" s="3">
        <f>IF(F438="Barnsley AC",2,0)</f>
        <v>0</v>
      </c>
      <c r="J438" s="3">
        <f>IF(F438="Barton &amp; Goole",2,0)</f>
        <v>0</v>
      </c>
      <c r="K438" s="3">
        <f>IF(F438="Wakefield DH &amp; AC",2,0)</f>
        <v>0</v>
      </c>
      <c r="M438" s="4"/>
      <c r="N438" s="5"/>
      <c r="O438" s="6"/>
      <c r="P438" s="8" t="s">
        <v>17</v>
      </c>
      <c r="Q438" s="9">
        <f>SUM(T434:T437)</f>
        <v>0</v>
      </c>
      <c r="R438" s="9" t="s">
        <v>851</v>
      </c>
      <c r="S438" s="9"/>
    </row>
    <row r="439" spans="1:23" x14ac:dyDescent="0.2">
      <c r="A439" s="4">
        <v>8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3">
        <f>IF(F439="Cleethorpes AC",1,0)</f>
        <v>0</v>
      </c>
      <c r="I439" s="3">
        <f>IF(F439="Barnsley AC",1,0)</f>
        <v>0</v>
      </c>
      <c r="J439" s="3">
        <f>IF(F439="Barton &amp; Goole",1,0)</f>
        <v>0</v>
      </c>
      <c r="K439" s="3">
        <f>IF(F439="Wakefield DH &amp; AC",1,0)</f>
        <v>0</v>
      </c>
      <c r="M439" s="4"/>
      <c r="N439" s="5"/>
      <c r="O439" s="6"/>
      <c r="P439" s="9"/>
      <c r="Q439" s="9">
        <f>SUM(U434:U437)</f>
        <v>8</v>
      </c>
      <c r="R439" s="9" t="s">
        <v>107</v>
      </c>
      <c r="S439" s="9"/>
    </row>
    <row r="440" spans="1:23" x14ac:dyDescent="0.2">
      <c r="A440" s="4"/>
      <c r="B440" s="5"/>
      <c r="C440" s="6"/>
      <c r="D440" s="8" t="s">
        <v>17</v>
      </c>
      <c r="E440" s="9">
        <f>SUM(H432:H439)</f>
        <v>14</v>
      </c>
      <c r="F440" s="9" t="s">
        <v>851</v>
      </c>
      <c r="G440" s="9"/>
      <c r="M440" s="28"/>
      <c r="N440" s="29"/>
      <c r="O440" s="30"/>
      <c r="P440" s="31"/>
      <c r="Q440" s="9">
        <f>SUM(V434:V437)</f>
        <v>0</v>
      </c>
      <c r="R440" s="31" t="s">
        <v>30</v>
      </c>
      <c r="S440" s="32"/>
    </row>
    <row r="441" spans="1:23" ht="13.5" thickBot="1" x14ac:dyDescent="0.25">
      <c r="A441" s="4"/>
      <c r="B441" s="5"/>
      <c r="C441" s="6"/>
      <c r="D441" s="9"/>
      <c r="E441" s="9">
        <f>SUM(I432:I439)</f>
        <v>0</v>
      </c>
      <c r="F441" s="9" t="s">
        <v>107</v>
      </c>
      <c r="G441" s="9"/>
      <c r="M441" s="28"/>
      <c r="N441" s="29"/>
      <c r="O441" s="30"/>
      <c r="P441" s="31"/>
      <c r="Q441" s="9">
        <f>SUM(W434:W437)</f>
        <v>0</v>
      </c>
      <c r="R441" s="31" t="s">
        <v>1335</v>
      </c>
      <c r="S441" s="32"/>
    </row>
    <row r="442" spans="1:23" x14ac:dyDescent="0.2">
      <c r="A442" s="4"/>
      <c r="B442" s="5"/>
      <c r="C442" s="6"/>
      <c r="D442" s="31"/>
      <c r="E442" s="9">
        <f>SUM(J432:J439)</f>
        <v>0</v>
      </c>
      <c r="F442" s="31" t="s">
        <v>30</v>
      </c>
      <c r="G442" s="32"/>
      <c r="M442" s="238" t="s">
        <v>57</v>
      </c>
      <c r="N442" s="239"/>
      <c r="O442" s="239"/>
      <c r="P442" s="239"/>
      <c r="Q442" s="239"/>
      <c r="R442" s="239"/>
      <c r="S442" s="240"/>
    </row>
    <row r="443" spans="1:23" x14ac:dyDescent="0.2">
      <c r="A443" s="4"/>
      <c r="B443" s="5"/>
      <c r="C443" s="6"/>
      <c r="D443" s="31"/>
      <c r="E443" s="9">
        <f>SUM(K432:K439)</f>
        <v>12</v>
      </c>
      <c r="F443" s="31" t="s">
        <v>1335</v>
      </c>
      <c r="G443" s="32"/>
      <c r="M443" s="4">
        <v>1</v>
      </c>
      <c r="N443" s="5"/>
      <c r="O443" s="6"/>
      <c r="P443" s="5" t="str">
        <f>IF(N443="","",LOOKUP(N443,Entries!B$2:B$995,Entries!K$2:K$995))</f>
        <v/>
      </c>
      <c r="Q443" s="5" t="str">
        <f>IF(N443="","",LOOKUP(N443,Entries!B$2:B$995,Entries!E$2:E$995))</f>
        <v/>
      </c>
      <c r="R443" s="5" t="str">
        <f>IF(N443="","",LOOKUP(N443,Entries!B$2:B$995,Entries!F$2:F$995))</f>
        <v/>
      </c>
      <c r="S443" s="5" t="str">
        <f>IF(N443="","",LOOKUP(N443,Entries!B$2:B$995,Entries!G$2:G$995))</f>
        <v/>
      </c>
      <c r="T443" s="3">
        <f>IF(R443="Cleethorpes AC",8,0)</f>
        <v>0</v>
      </c>
      <c r="U443" s="3">
        <f>IF(R443="Barnsley AC",8,0)</f>
        <v>0</v>
      </c>
      <c r="V443" s="3">
        <f>IF(R443="Barton &amp; Goole",8,0)</f>
        <v>0</v>
      </c>
      <c r="W443" s="3">
        <f>IF(R443="Wakefield DH &amp; AC",8,0)</f>
        <v>0</v>
      </c>
    </row>
    <row r="444" spans="1:23" x14ac:dyDescent="0.2">
      <c r="A444" s="235" t="s">
        <v>95</v>
      </c>
      <c r="B444" s="236"/>
      <c r="C444" s="236"/>
      <c r="D444" s="236"/>
      <c r="E444" s="236"/>
      <c r="F444" s="236"/>
      <c r="G444" s="237"/>
      <c r="H444" s="2"/>
      <c r="I444" s="2"/>
      <c r="J444" s="2"/>
      <c r="M444" s="4">
        <v>2</v>
      </c>
      <c r="N444" s="5"/>
      <c r="O444" s="6"/>
      <c r="P444" s="5" t="str">
        <f>IF(N444="","",LOOKUP(N444,Entries!B$2:B$995,Entries!K$2:K$995))</f>
        <v/>
      </c>
      <c r="Q444" s="5" t="str">
        <f>IF(N444="","",LOOKUP(N444,Entries!B$2:B$995,Entries!E$2:E$995))</f>
        <v/>
      </c>
      <c r="R444" s="5" t="str">
        <f>IF(N444="","",LOOKUP(N444,Entries!B$2:B$995,Entries!F$2:F$995))</f>
        <v/>
      </c>
      <c r="S444" s="5" t="str">
        <f>IF(N444="","",LOOKUP(N444,Entries!B$2:B$995,Entries!G$2:G$995))</f>
        <v/>
      </c>
      <c r="T444" s="3">
        <f>IF(R444="Cleethorpes AC",7,0)</f>
        <v>0</v>
      </c>
      <c r="U444" s="3">
        <f>IF(R444="Barnsley AC",7,0)</f>
        <v>0</v>
      </c>
      <c r="V444" s="3">
        <f>IF(R444="Barton &amp; Goole",7,0)</f>
        <v>0</v>
      </c>
      <c r="W444" s="3">
        <f>IF(R444="Wakefield DH &amp; AC",7,0)</f>
        <v>0</v>
      </c>
    </row>
    <row r="445" spans="1:23" x14ac:dyDescent="0.2">
      <c r="A445" s="4">
        <v>1</v>
      </c>
      <c r="B445" s="5">
        <v>242</v>
      </c>
      <c r="C445" s="6" t="s">
        <v>1467</v>
      </c>
      <c r="D445" s="5" t="str">
        <f>IF(B445="","",LOOKUP(B445,Entries!B$2:B$995,Entries!K$2:K$995))</f>
        <v>Ava Walsh</v>
      </c>
      <c r="E445" s="5" t="str">
        <f>IF(B445="","",LOOKUP(B445,Entries!B$2:B$995,Entries!E$2:E$995))</f>
        <v>F15</v>
      </c>
      <c r="F445" s="5" t="str">
        <f>IF(B445="","",LOOKUP(B445,Entries!B$2:B$995,Entries!F$2:F$995))</f>
        <v>Wakefield DH &amp; AC</v>
      </c>
      <c r="G445" s="5" t="str">
        <f>IF(B445="","",LOOKUP(B445,Entries!B$2:B$995,Entries!G$2:G$995))</f>
        <v>F</v>
      </c>
      <c r="H445" s="3">
        <f>IF(F445="Cleethorpes AC",8,0)</f>
        <v>0</v>
      </c>
      <c r="I445" s="3">
        <f>IF(F445="Barnsley AC",8,0)</f>
        <v>0</v>
      </c>
      <c r="J445" s="3">
        <f>IF(F445="Barton &amp; Goole",8,0)</f>
        <v>0</v>
      </c>
      <c r="K445" s="3">
        <f>IF(F445="Wakefield DH &amp; AC",8,0)</f>
        <v>8</v>
      </c>
      <c r="M445" s="4">
        <v>3</v>
      </c>
      <c r="N445" s="5"/>
      <c r="O445" s="6"/>
      <c r="P445" s="5" t="str">
        <f>IF(N445="","",LOOKUP(N445,Entries!B$2:B$995,Entries!K$2:K$995))</f>
        <v/>
      </c>
      <c r="Q445" s="5" t="str">
        <f>IF(N445="","",LOOKUP(N445,Entries!B$2:B$995,Entries!E$2:E$995))</f>
        <v/>
      </c>
      <c r="R445" s="5" t="str">
        <f>IF(N445="","",LOOKUP(N445,Entries!B$2:B$995,Entries!F$2:F$995))</f>
        <v/>
      </c>
      <c r="S445" s="5" t="str">
        <f>IF(N445="","",LOOKUP(N445,Entries!B$2:B$995,Entries!G$2:G$995))</f>
        <v/>
      </c>
      <c r="T445" s="3">
        <f>IF(R445="Cleethorpes AC",6,0)</f>
        <v>0</v>
      </c>
      <c r="U445" s="3">
        <f>IF(R445="Barnsley AC",6,0)</f>
        <v>0</v>
      </c>
      <c r="V445" s="3">
        <f>IF(R445="Barton &amp; Goole",6,0)</f>
        <v>0</v>
      </c>
      <c r="W445" s="3">
        <f>IF(R445="Wakefield DH &amp; AC",6,0)</f>
        <v>0</v>
      </c>
    </row>
    <row r="446" spans="1:23" x14ac:dyDescent="0.2">
      <c r="A446" s="4">
        <v>2</v>
      </c>
      <c r="B446" s="5">
        <v>121</v>
      </c>
      <c r="C446" s="6" t="s">
        <v>1468</v>
      </c>
      <c r="D446" s="5" t="str">
        <f>IF(B446="","",LOOKUP(B446,Entries!B$2:B$995,Entries!K$2:K$995))</f>
        <v>Kaitlyn Swann</v>
      </c>
      <c r="E446" s="5" t="str">
        <f>IF(B446="","",LOOKUP(B446,Entries!B$2:B$995,Entries!E$2:E$995))</f>
        <v>F15</v>
      </c>
      <c r="F446" s="5" t="str">
        <f>IF(B446="","",LOOKUP(B446,Entries!B$2:B$995,Entries!F$2:F$995))</f>
        <v>Cleethorpes AC</v>
      </c>
      <c r="G446" s="5" t="str">
        <f>IF(B446="","",LOOKUP(B446,Entries!B$2:B$995,Entries!G$2:G$995))</f>
        <v>F</v>
      </c>
      <c r="H446" s="3">
        <f>IF(F446="Cleethorpes AC",7,0)</f>
        <v>7</v>
      </c>
      <c r="I446" s="3">
        <f>IF(F446="Barnsley AC",7,0)</f>
        <v>0</v>
      </c>
      <c r="J446" s="3">
        <f>IF(F446="Barton &amp; Goole",7,0)</f>
        <v>0</v>
      </c>
      <c r="K446" s="3">
        <f>IF(F446="Wakefield DH &amp; AC",7,0)</f>
        <v>0</v>
      </c>
      <c r="M446" s="4">
        <v>4</v>
      </c>
      <c r="N446" s="5"/>
      <c r="O446" s="6"/>
      <c r="P446" s="5" t="str">
        <f>IF(N446="","",LOOKUP(N446,Entries!B$2:B$995,Entries!K$2:K$995))</f>
        <v/>
      </c>
      <c r="Q446" s="5" t="str">
        <f>IF(N446="","",LOOKUP(N446,Entries!B$2:B$995,Entries!E$2:E$995))</f>
        <v/>
      </c>
      <c r="R446" s="5" t="str">
        <f>IF(N446="","",LOOKUP(N446,Entries!B$2:B$995,Entries!F$2:F$995))</f>
        <v/>
      </c>
      <c r="S446" s="5" t="str">
        <f>IF(N446="","",LOOKUP(N446,Entries!B$2:B$995,Entries!G$2:G$995))</f>
        <v/>
      </c>
      <c r="T446" s="3">
        <f>IF(R446="Cleethorpes AC",5,0)</f>
        <v>0</v>
      </c>
      <c r="U446" s="3">
        <f>IF(R446="Barnsley AC",5,0)</f>
        <v>0</v>
      </c>
      <c r="V446" s="3">
        <f>IF(R446="Barton &amp; Goole",5,0)</f>
        <v>0</v>
      </c>
      <c r="W446" s="3">
        <f>IF(R446="Wakefield DH &amp; AC",5,0)</f>
        <v>0</v>
      </c>
    </row>
    <row r="447" spans="1:23" x14ac:dyDescent="0.2">
      <c r="A447" s="4">
        <v>3</v>
      </c>
      <c r="B447" s="5">
        <v>41</v>
      </c>
      <c r="C447" s="6" t="s">
        <v>1469</v>
      </c>
      <c r="D447" s="5" t="str">
        <f>IF(B447="","",LOOKUP(B447,Entries!B$2:B$995,Entries!K$2:K$995))</f>
        <v>Izzy Hopton</v>
      </c>
      <c r="E447" s="5" t="str">
        <f>IF(B447="","",LOOKUP(B447,Entries!B$2:B$995,Entries!E$2:E$995))</f>
        <v>F15</v>
      </c>
      <c r="F447" s="5" t="str">
        <f>IF(B447="","",LOOKUP(B447,Entries!B$2:B$995,Entries!F$2:F$995))</f>
        <v>Barton &amp; Goole</v>
      </c>
      <c r="G447" s="5" t="str">
        <f>IF(B447="","",LOOKUP(B447,Entries!B$2:B$995,Entries!G$2:G$995))</f>
        <v>F</v>
      </c>
      <c r="H447" s="3">
        <f>IF(F447="Cleethorpes AC",6,0)</f>
        <v>0</v>
      </c>
      <c r="I447" s="3">
        <f>IF(F447="Barnsley AC",6,0)</f>
        <v>0</v>
      </c>
      <c r="J447" s="3">
        <f>IF(F447="Barton &amp; Goole",6,0)</f>
        <v>6</v>
      </c>
      <c r="K447" s="3">
        <f>IF(F447="Wakefield DH &amp; AC",6,0)</f>
        <v>0</v>
      </c>
      <c r="M447" s="4"/>
      <c r="N447" s="5"/>
      <c r="O447" s="6"/>
      <c r="P447" s="8" t="s">
        <v>17</v>
      </c>
      <c r="Q447" s="9">
        <f>SUM(T443:T446)</f>
        <v>0</v>
      </c>
      <c r="R447" s="9" t="s">
        <v>851</v>
      </c>
      <c r="S447" s="9"/>
    </row>
    <row r="448" spans="1:23" x14ac:dyDescent="0.2">
      <c r="A448" s="4">
        <v>4</v>
      </c>
      <c r="B448" s="5"/>
      <c r="C448" s="6"/>
      <c r="D448" s="5" t="str">
        <f>IF(B448="","",LOOKUP(B448,Entries!B$2:B$995,Entries!K$2:K$995))</f>
        <v/>
      </c>
      <c r="E448" s="5" t="str">
        <f>IF(B448="","",LOOKUP(B448,Entries!B$2:B$995,Entries!E$2:E$995))</f>
        <v/>
      </c>
      <c r="F448" s="5" t="str">
        <f>IF(B448="","",LOOKUP(B448,Entries!B$2:B$995,Entries!F$2:F$995))</f>
        <v/>
      </c>
      <c r="G448" s="5" t="str">
        <f>IF(B448="","",LOOKUP(B448,Entries!B$2:B$995,Entries!G$2:G$995))</f>
        <v/>
      </c>
      <c r="H448" s="3">
        <f>IF(F448="Cleethorpes AC",5,0)</f>
        <v>0</v>
      </c>
      <c r="I448" s="3">
        <f>IF(F448="Barnsley AC",5,0)</f>
        <v>0</v>
      </c>
      <c r="J448" s="3">
        <f>IF(F448="Barton &amp; Goole",5,0)</f>
        <v>0</v>
      </c>
      <c r="K448" s="3">
        <f>IF(F448="Wakefield DH &amp; AC",5,0)</f>
        <v>0</v>
      </c>
      <c r="M448" s="4"/>
      <c r="N448" s="5"/>
      <c r="O448" s="6"/>
      <c r="P448" s="9"/>
      <c r="Q448" s="9">
        <f>SUM(U443:U446)</f>
        <v>0</v>
      </c>
      <c r="R448" s="9" t="s">
        <v>107</v>
      </c>
      <c r="S448" s="9"/>
    </row>
    <row r="449" spans="1:23" x14ac:dyDescent="0.2">
      <c r="A449" s="4">
        <v>5</v>
      </c>
      <c r="B449" s="5"/>
      <c r="C449" s="6"/>
      <c r="D449" s="5" t="str">
        <f>IF(B449="","",LOOKUP(B449,Entries!B$2:B$995,Entries!K$2:K$995))</f>
        <v/>
      </c>
      <c r="E449" s="5" t="str">
        <f>IF(B449="","",LOOKUP(B449,Entries!B$2:B$995,Entries!E$2:E$995))</f>
        <v/>
      </c>
      <c r="F449" s="5" t="str">
        <f>IF(B449="","",LOOKUP(B449,Entries!B$2:B$995,Entries!F$2:F$995))</f>
        <v/>
      </c>
      <c r="G449" s="5" t="str">
        <f>IF(B449="","",LOOKUP(B449,Entries!B$2:B$995,Entries!G$2:G$995))</f>
        <v/>
      </c>
      <c r="H449" s="3">
        <f>IF(F449="Cleethorpes AC",4,0)</f>
        <v>0</v>
      </c>
      <c r="I449" s="3">
        <f>IF(F449="Barnsley AC",4,0)</f>
        <v>0</v>
      </c>
      <c r="J449" s="3">
        <f>IF(F449="Barton &amp; Goole",4,0)</f>
        <v>0</v>
      </c>
      <c r="K449" s="3">
        <f>IF(F449="Wakefield DH &amp; AC",4,0)</f>
        <v>0</v>
      </c>
      <c r="M449" s="28"/>
      <c r="N449" s="29"/>
      <c r="O449" s="30"/>
      <c r="P449" s="31"/>
      <c r="Q449" s="9">
        <f>SUM(V443:V446)</f>
        <v>0</v>
      </c>
      <c r="R449" s="31" t="s">
        <v>30</v>
      </c>
      <c r="S449" s="32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3">
        <f>IF(F450="Cleethorpes AC",3,0)</f>
        <v>0</v>
      </c>
      <c r="I450" s="3">
        <f>IF(F450="Barnsley AC",3,0)</f>
        <v>0</v>
      </c>
      <c r="J450" s="3">
        <f>IF(F450="Barton &amp; Goole",3,0)</f>
        <v>0</v>
      </c>
      <c r="K450" s="3">
        <f>IF(F450="Wakefield DH &amp; AC",3,0)</f>
        <v>0</v>
      </c>
      <c r="M450" s="28"/>
      <c r="N450" s="29"/>
      <c r="O450" s="30"/>
      <c r="P450" s="31"/>
      <c r="Q450" s="9">
        <f>SUM(W443:W446)</f>
        <v>0</v>
      </c>
      <c r="R450" s="31" t="s">
        <v>1335</v>
      </c>
      <c r="S450" s="32"/>
    </row>
    <row r="451" spans="1:23" x14ac:dyDescent="0.2">
      <c r="A451" s="4">
        <v>7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3">
        <f>IF(F451="Cleethorpes AC",2,0)</f>
        <v>0</v>
      </c>
      <c r="I451" s="3">
        <f>IF(F451="Barnsley AC",2,0)</f>
        <v>0</v>
      </c>
      <c r="J451" s="3">
        <f>IF(F451="Barton &amp; Goole",2,0)</f>
        <v>0</v>
      </c>
      <c r="K451" s="3">
        <f>IF(F451="Wakefield DH &amp; AC",2,0)</f>
        <v>0</v>
      </c>
      <c r="M451" s="238" t="s">
        <v>58</v>
      </c>
      <c r="N451" s="239"/>
      <c r="O451" s="239"/>
      <c r="P451" s="239"/>
      <c r="Q451" s="239"/>
      <c r="R451" s="239"/>
      <c r="S451" s="240"/>
    </row>
    <row r="452" spans="1:23" x14ac:dyDescent="0.2">
      <c r="A452" s="4">
        <v>8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3">
        <f>IF(F452="Cleethorpes AC",1,0)</f>
        <v>0</v>
      </c>
      <c r="I452" s="3">
        <f>IF(F452="Barnsley AC",1,0)</f>
        <v>0</v>
      </c>
      <c r="J452" s="3">
        <f>IF(F452="Barton &amp; Goole",1,0)</f>
        <v>0</v>
      </c>
      <c r="K452" s="3">
        <f>IF(F452="Wakefield DH &amp; AC",1,0)</f>
        <v>0</v>
      </c>
      <c r="M452" s="4">
        <v>1</v>
      </c>
      <c r="N452" s="5">
        <v>255</v>
      </c>
      <c r="O452" s="6" t="s">
        <v>1488</v>
      </c>
      <c r="P452" s="5" t="str">
        <f>IF(N452="","",LOOKUP(N452,Entries!B$2:B$995,Entries!K$2:K$995))</f>
        <v>Samuel Bona</v>
      </c>
      <c r="Q452" s="5" t="str">
        <f>IF(N452="","",LOOKUP(N452,Entries!B$2:B$995,Entries!E$2:E$995))</f>
        <v>M15</v>
      </c>
      <c r="R452" s="5" t="str">
        <f>IF(N452="","",LOOKUP(N452,Entries!B$2:B$995,Entries!F$2:F$995))</f>
        <v>Wakefield DH &amp; AC</v>
      </c>
      <c r="S452" s="5" t="str">
        <f>IF(N452="","",LOOKUP(N452,Entries!B$2:B$995,Entries!G$2:G$995))</f>
        <v>M</v>
      </c>
      <c r="T452" s="3">
        <f>IF(R452="Cleethorpes AC",8,0)</f>
        <v>0</v>
      </c>
      <c r="U452" s="3">
        <f>IF(R452="Barnsley AC",8,0)</f>
        <v>0</v>
      </c>
      <c r="V452" s="3">
        <f>IF(R452="Barton &amp; Goole",8,0)</f>
        <v>0</v>
      </c>
      <c r="W452" s="3">
        <f>IF(R452="Wakefield DH &amp; AC",8,0)</f>
        <v>8</v>
      </c>
    </row>
    <row r="453" spans="1:23" x14ac:dyDescent="0.2">
      <c r="A453" s="4"/>
      <c r="B453" s="5"/>
      <c r="C453" s="6"/>
      <c r="D453" s="8" t="s">
        <v>17</v>
      </c>
      <c r="E453" s="9">
        <f>SUM(H445:H452)</f>
        <v>7</v>
      </c>
      <c r="F453" s="9" t="s">
        <v>851</v>
      </c>
      <c r="G453" s="9"/>
      <c r="M453" s="4">
        <v>2</v>
      </c>
      <c r="N453" s="5"/>
      <c r="O453" s="6"/>
      <c r="P453" s="5" t="str">
        <f>IF(N453="","",LOOKUP(N453,Entries!B$2:B$995,Entries!K$2:K$995))</f>
        <v/>
      </c>
      <c r="Q453" s="5" t="str">
        <f>IF(N453="","",LOOKUP(N453,Entries!B$2:B$995,Entries!E$2:E$995))</f>
        <v/>
      </c>
      <c r="R453" s="5" t="str">
        <f>IF(N453="","",LOOKUP(N453,Entries!B$2:B$995,Entries!F$2:F$995))</f>
        <v/>
      </c>
      <c r="S453" s="5" t="str">
        <f>IF(N453="","",LOOKUP(N453,Entries!B$2:B$995,Entries!G$2:G$995))</f>
        <v/>
      </c>
      <c r="T453" s="3">
        <f>IF(R453="Cleethorpes AC",7,0)</f>
        <v>0</v>
      </c>
      <c r="U453" s="3">
        <f>IF(R453="Barnsley AC",7,0)</f>
        <v>0</v>
      </c>
      <c r="V453" s="3">
        <f>IF(R453="Barton &amp; Goole",7,0)</f>
        <v>0</v>
      </c>
      <c r="W453" s="3">
        <f>IF(R453="Wakefield DH &amp; AC",7,0)</f>
        <v>0</v>
      </c>
    </row>
    <row r="454" spans="1:23" x14ac:dyDescent="0.2">
      <c r="A454" s="4"/>
      <c r="B454" s="5"/>
      <c r="C454" s="6"/>
      <c r="D454" s="9"/>
      <c r="E454" s="9">
        <f>SUM(I445:I452)</f>
        <v>0</v>
      </c>
      <c r="F454" s="9" t="s">
        <v>107</v>
      </c>
      <c r="G454" s="9"/>
      <c r="M454" s="4">
        <v>3</v>
      </c>
      <c r="N454" s="5"/>
      <c r="O454" s="6"/>
      <c r="P454" s="5" t="str">
        <f>IF(N454="","",LOOKUP(N454,Entries!B$2:B$995,Entries!K$2:K$995))</f>
        <v/>
      </c>
      <c r="Q454" s="5" t="str">
        <f>IF(N454="","",LOOKUP(N454,Entries!B$2:B$995,Entries!E$2:E$995))</f>
        <v/>
      </c>
      <c r="R454" s="5" t="str">
        <f>IF(N454="","",LOOKUP(N454,Entries!B$2:B$995,Entries!F$2:F$995))</f>
        <v/>
      </c>
      <c r="S454" s="5" t="str">
        <f>IF(N454="","",LOOKUP(N454,Entries!B$2:B$995,Entries!G$2:G$995))</f>
        <v/>
      </c>
      <c r="T454" s="3">
        <f>IF(R454="Cleethorpes AC",6,0)</f>
        <v>0</v>
      </c>
      <c r="U454" s="3">
        <f>IF(R454="Barnsley AC",6,0)</f>
        <v>0</v>
      </c>
      <c r="V454" s="3">
        <f>IF(R454="Barton &amp; Goole",6,0)</f>
        <v>0</v>
      </c>
      <c r="W454" s="3">
        <f>IF(R454="Wakefield DH &amp; AC",6,0)</f>
        <v>0</v>
      </c>
    </row>
    <row r="455" spans="1:23" x14ac:dyDescent="0.2">
      <c r="A455" s="4"/>
      <c r="B455" s="5"/>
      <c r="C455" s="6"/>
      <c r="D455" s="31"/>
      <c r="E455" s="9">
        <f>SUM(J445:J452)</f>
        <v>6</v>
      </c>
      <c r="F455" s="31" t="s">
        <v>30</v>
      </c>
      <c r="G455" s="32"/>
      <c r="M455" s="4">
        <v>4</v>
      </c>
      <c r="N455" s="5"/>
      <c r="O455" s="6"/>
      <c r="P455" s="5" t="str">
        <f>IF(N455="","",LOOKUP(N455,Entries!B$2:B$995,Entries!K$2:K$995))</f>
        <v/>
      </c>
      <c r="Q455" s="5" t="str">
        <f>IF(N455="","",LOOKUP(N455,Entries!B$2:B$995,Entries!E$2:E$995))</f>
        <v/>
      </c>
      <c r="R455" s="5" t="str">
        <f>IF(N455="","",LOOKUP(N455,Entries!B$2:B$995,Entries!F$2:F$995))</f>
        <v/>
      </c>
      <c r="S455" s="5" t="str">
        <f>IF(N455="","",LOOKUP(N455,Entries!B$2:B$995,Entries!G$2:G$995))</f>
        <v/>
      </c>
      <c r="T455" s="3">
        <f>IF(R455="Cleethorpes AC",5,0)</f>
        <v>0</v>
      </c>
      <c r="U455" s="3">
        <f>IF(R455="Barnsley AC",5,0)</f>
        <v>0</v>
      </c>
      <c r="V455" s="3">
        <f>IF(R455="Barton &amp; Goole",5,0)</f>
        <v>0</v>
      </c>
      <c r="W455" s="3">
        <f>IF(R455="Wakefield DH &amp; AC",5,0)</f>
        <v>0</v>
      </c>
    </row>
    <row r="456" spans="1:23" x14ac:dyDescent="0.2">
      <c r="A456" s="4"/>
      <c r="B456" s="5"/>
      <c r="C456" s="6"/>
      <c r="D456" s="31"/>
      <c r="E456" s="9">
        <f>SUM(K445:K452)</f>
        <v>8</v>
      </c>
      <c r="F456" s="31" t="s">
        <v>1335</v>
      </c>
      <c r="G456" s="32"/>
      <c r="M456" s="4"/>
      <c r="N456" s="5"/>
      <c r="O456" s="6"/>
      <c r="P456" s="8" t="s">
        <v>17</v>
      </c>
      <c r="Q456" s="9">
        <f>SUM(T452:T455)</f>
        <v>0</v>
      </c>
      <c r="R456" s="9" t="s">
        <v>851</v>
      </c>
      <c r="S456" s="9"/>
    </row>
    <row r="457" spans="1:23" x14ac:dyDescent="0.2">
      <c r="A457" s="235" t="s">
        <v>96</v>
      </c>
      <c r="B457" s="236"/>
      <c r="C457" s="236"/>
      <c r="D457" s="236"/>
      <c r="E457" s="236"/>
      <c r="F457" s="236"/>
      <c r="G457" s="237"/>
      <c r="H457" s="2"/>
      <c r="I457" s="2"/>
      <c r="J457" s="2"/>
      <c r="M457" s="4"/>
      <c r="N457" s="5"/>
      <c r="O457" s="6"/>
      <c r="P457" s="9"/>
      <c r="Q457" s="9">
        <f>SUM(U452:U455)</f>
        <v>0</v>
      </c>
      <c r="R457" s="9" t="s">
        <v>107</v>
      </c>
      <c r="S457" s="9"/>
    </row>
    <row r="458" spans="1:23" x14ac:dyDescent="0.2">
      <c r="A458" s="4">
        <v>1</v>
      </c>
      <c r="B458" s="5">
        <v>44</v>
      </c>
      <c r="C458" s="6" t="s">
        <v>1476</v>
      </c>
      <c r="D458" s="5" t="str">
        <f>IF(B458="","",LOOKUP(B458,Entries!B$2:B$995,Entries!K$2:K$995))</f>
        <v>Monty  Drummond</v>
      </c>
      <c r="E458" s="5" t="str">
        <f>IF(B458="","",LOOKUP(B458,Entries!B$2:B$995,Entries!E$2:E$995))</f>
        <v>M15</v>
      </c>
      <c r="F458" s="5" t="str">
        <f>IF(B458="","",LOOKUP(B458,Entries!B$2:B$995,Entries!F$2:F$995))</f>
        <v>Barton &amp; Goole</v>
      </c>
      <c r="G458" s="5" t="str">
        <f>IF(B458="","",LOOKUP(B458,Entries!B$2:B$995,Entries!G$2:G$995))</f>
        <v>M</v>
      </c>
      <c r="H458" s="3">
        <f>IF(F458="Cleethorpes AC",8,0)</f>
        <v>0</v>
      </c>
      <c r="I458" s="3">
        <f>IF(F458="Barnsley AC",8,0)</f>
        <v>0</v>
      </c>
      <c r="J458" s="3">
        <f>IF(F458="Barton &amp; Goole",8,0)</f>
        <v>8</v>
      </c>
      <c r="K458" s="3">
        <f>IF(F458="Wakefield DH &amp; AC",8,0)</f>
        <v>0</v>
      </c>
      <c r="M458" s="28"/>
      <c r="N458" s="29"/>
      <c r="O458" s="30"/>
      <c r="P458" s="31"/>
      <c r="Q458" s="9">
        <f>SUM(V452:V455)</f>
        <v>0</v>
      </c>
      <c r="R458" s="31" t="s">
        <v>30</v>
      </c>
      <c r="S458" s="32"/>
    </row>
    <row r="459" spans="1:23" ht="13.5" thickBot="1" x14ac:dyDescent="0.25">
      <c r="A459" s="4">
        <v>2</v>
      </c>
      <c r="B459" s="5">
        <v>45</v>
      </c>
      <c r="C459" s="6" t="s">
        <v>1477</v>
      </c>
      <c r="D459" s="5" t="str">
        <f>IF(B459="","",LOOKUP(B459,Entries!B$2:B$995,Entries!K$2:K$995))</f>
        <v>Ryan  Bainbridge</v>
      </c>
      <c r="E459" s="5" t="str">
        <f>IF(B459="","",LOOKUP(B459,Entries!B$2:B$995,Entries!E$2:E$995))</f>
        <v>M15</v>
      </c>
      <c r="F459" s="5" t="str">
        <f>IF(B459="","",LOOKUP(B459,Entries!B$2:B$995,Entries!F$2:F$995))</f>
        <v>Barton &amp; Goole</v>
      </c>
      <c r="G459" s="5" t="str">
        <f>IF(B459="","",LOOKUP(B459,Entries!B$2:B$995,Entries!G$2:G$995))</f>
        <v>M</v>
      </c>
      <c r="H459" s="3">
        <f>IF(F459="Cleethorpes AC",7,0)</f>
        <v>0</v>
      </c>
      <c r="I459" s="3">
        <f>IF(F459="Barnsley AC",7,0)</f>
        <v>0</v>
      </c>
      <c r="J459" s="3">
        <f>IF(F459="Barton &amp; Goole",7,0)</f>
        <v>7</v>
      </c>
      <c r="K459" s="3">
        <f>IF(F459="Wakefield DH &amp; AC",7,0)</f>
        <v>0</v>
      </c>
      <c r="M459" s="28"/>
      <c r="N459" s="29"/>
      <c r="O459" s="30"/>
      <c r="P459" s="31"/>
      <c r="Q459" s="9">
        <f>SUM(W452:W455)</f>
        <v>8</v>
      </c>
      <c r="R459" s="31" t="s">
        <v>1335</v>
      </c>
      <c r="S459" s="32"/>
    </row>
    <row r="460" spans="1:23" x14ac:dyDescent="0.2">
      <c r="A460" s="4">
        <v>3</v>
      </c>
      <c r="B460" s="5"/>
      <c r="C460" s="6"/>
      <c r="D460" s="5" t="str">
        <f>IF(B460="","",LOOKUP(B460,Entries!B$2:B$995,Entries!K$2:K$995))</f>
        <v/>
      </c>
      <c r="E460" s="5" t="str">
        <f>IF(B460="","",LOOKUP(B460,Entries!B$2:B$995,Entries!E$2:E$995))</f>
        <v/>
      </c>
      <c r="F460" s="5" t="str">
        <f>IF(B460="","",LOOKUP(B460,Entries!B$2:B$995,Entries!F$2:F$995))</f>
        <v/>
      </c>
      <c r="G460" s="5" t="str">
        <f>IF(B460="","",LOOKUP(B460,Entries!B$2:B$995,Entries!G$2:G$995))</f>
        <v/>
      </c>
      <c r="H460" s="3">
        <f>IF(F460="Cleethorpes AC",6,0)</f>
        <v>0</v>
      </c>
      <c r="I460" s="3">
        <f>IF(F460="Barnsley AC",6,0)</f>
        <v>0</v>
      </c>
      <c r="J460" s="3">
        <f>IF(F460="Barton &amp; Goole",6,0)</f>
        <v>0</v>
      </c>
      <c r="K460" s="3">
        <f>IF(F460="Wakefield DH &amp; AC",6,0)</f>
        <v>0</v>
      </c>
      <c r="M460" s="238" t="s">
        <v>1396</v>
      </c>
      <c r="N460" s="239"/>
      <c r="O460" s="239"/>
      <c r="P460" s="239"/>
      <c r="Q460" s="239"/>
      <c r="R460" s="239"/>
      <c r="S460" s="240"/>
    </row>
    <row r="461" spans="1:23" x14ac:dyDescent="0.2">
      <c r="A461" s="4">
        <v>4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3">
        <f>IF(F461="Cleethorpes AC",5,0)</f>
        <v>0</v>
      </c>
      <c r="I461" s="3">
        <f>IF(F461="Barnsley AC",5,0)</f>
        <v>0</v>
      </c>
      <c r="J461" s="3">
        <f>IF(F461="Barton &amp; Goole",5,0)</f>
        <v>0</v>
      </c>
      <c r="K461" s="3">
        <f>IF(F461="Wakefield DH &amp; AC",5,0)</f>
        <v>0</v>
      </c>
      <c r="M461" s="4">
        <v>1</v>
      </c>
      <c r="N461" s="5">
        <v>299</v>
      </c>
      <c r="O461" s="6" t="s">
        <v>1491</v>
      </c>
      <c r="P461" s="5" t="str">
        <f>IF(N461="","",LOOKUP(N461,Entries!B$2:B$995,Entries!K$2:K$995))</f>
        <v>Ella Bickerdyke</v>
      </c>
      <c r="Q461" s="5" t="str">
        <f>IF(N461="","",LOOKUP(N461,Entries!B$2:B$995,Entries!E$2:E$995))</f>
        <v>F17</v>
      </c>
      <c r="R461" s="5" t="str">
        <f>IF(N461="","",LOOKUP(N461,Entries!B$2:B$995,Entries!F$2:F$995))</f>
        <v>Wakefield DH &amp; AC</v>
      </c>
      <c r="S461" s="5" t="str">
        <f>IF(N461="","",LOOKUP(N461,Entries!B$2:B$995,Entries!G$2:G$995))</f>
        <v>F</v>
      </c>
      <c r="T461" s="3">
        <f>IF(R461="Cleethorpes AC",8,0)</f>
        <v>0</v>
      </c>
      <c r="U461" s="3">
        <f>IF(R461="Barnsley AC",8,0)</f>
        <v>0</v>
      </c>
      <c r="V461" s="3">
        <f>IF(R461="Barton &amp; Goole",8,0)</f>
        <v>0</v>
      </c>
      <c r="W461" s="3">
        <f>IF(R461="Wakefield DH &amp; AC",8,0)</f>
        <v>8</v>
      </c>
    </row>
    <row r="462" spans="1:23" x14ac:dyDescent="0.2">
      <c r="A462" s="4">
        <v>5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3">
        <f>IF(F462="Cleethorpes AC",4,0)</f>
        <v>0</v>
      </c>
      <c r="I462" s="3">
        <f>IF(F462="Barnsley AC",4,0)</f>
        <v>0</v>
      </c>
      <c r="J462" s="3">
        <f>IF(F462="Barton &amp; Goole",4,0)</f>
        <v>0</v>
      </c>
      <c r="K462" s="3">
        <f>IF(F462="Wakefield DH &amp; AC",4,0)</f>
        <v>0</v>
      </c>
      <c r="M462" s="4">
        <v>2</v>
      </c>
      <c r="N462" s="5">
        <v>140</v>
      </c>
      <c r="O462" s="6" t="s">
        <v>1429</v>
      </c>
      <c r="P462" s="5" t="str">
        <f>IF(N462="","",LOOKUP(N462,Entries!B$2:B$995,Entries!K$2:K$995))</f>
        <v>Alex Clarke</v>
      </c>
      <c r="Q462" s="5" t="str">
        <f>IF(N462="","",LOOKUP(N462,Entries!B$2:B$995,Entries!E$2:E$995))</f>
        <v>M17</v>
      </c>
      <c r="R462" s="5" t="str">
        <f>IF(N462="","",LOOKUP(N462,Entries!B$2:B$995,Entries!F$2:F$995))</f>
        <v>Cleethorpes AC</v>
      </c>
      <c r="S462" s="5" t="str">
        <f>IF(N462="","",LOOKUP(N462,Entries!B$2:B$995,Entries!G$2:G$995))</f>
        <v>M</v>
      </c>
      <c r="T462" s="3">
        <f>IF(R462="Cleethorpes AC",7,0)</f>
        <v>7</v>
      </c>
      <c r="U462" s="3">
        <f>IF(R462="Barnsley AC",7,0)</f>
        <v>0</v>
      </c>
      <c r="V462" s="3">
        <f>IF(R462="Barton &amp; Goole",7,0)</f>
        <v>0</v>
      </c>
      <c r="W462" s="3">
        <f>IF(R462="Wakefield DH &amp; AC",7,0)</f>
        <v>0</v>
      </c>
    </row>
    <row r="463" spans="1:23" x14ac:dyDescent="0.2">
      <c r="A463" s="4">
        <v>6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3">
        <f>IF(F463="Cleethorpes AC",3,0)</f>
        <v>0</v>
      </c>
      <c r="I463" s="3">
        <f>IF(F463="Barnsley AC",3,0)</f>
        <v>0</v>
      </c>
      <c r="J463" s="3">
        <f>IF(F463="Barton &amp; Goole",3,0)</f>
        <v>0</v>
      </c>
      <c r="K463" s="3">
        <f>IF(F463="Wakefield DH &amp; AC",3,0)</f>
        <v>0</v>
      </c>
      <c r="M463" s="4">
        <v>3</v>
      </c>
      <c r="N463" s="5"/>
      <c r="O463" s="6"/>
      <c r="P463" s="5" t="str">
        <f>IF(N463="","",LOOKUP(N463,Entries!B$2:B$995,Entries!K$2:K$995))</f>
        <v/>
      </c>
      <c r="Q463" s="5" t="str">
        <f>IF(N463="","",LOOKUP(N463,Entries!B$2:B$995,Entries!E$2:E$995))</f>
        <v/>
      </c>
      <c r="R463" s="5" t="str">
        <f>IF(N463="","",LOOKUP(N463,Entries!B$2:B$995,Entries!F$2:F$995))</f>
        <v/>
      </c>
      <c r="S463" s="5" t="str">
        <f>IF(N463="","",LOOKUP(N463,Entries!B$2:B$995,Entries!G$2:G$995))</f>
        <v/>
      </c>
      <c r="T463" s="3">
        <f>IF(R463="Cleethorpes AC",6,0)</f>
        <v>0</v>
      </c>
      <c r="U463" s="3">
        <f>IF(R463="Barnsley AC",6,0)</f>
        <v>0</v>
      </c>
      <c r="V463" s="3">
        <f>IF(R463="Barton &amp; Goole",6,0)</f>
        <v>0</v>
      </c>
      <c r="W463" s="3">
        <f>IF(R463="Wakefield DH &amp; AC",6,0)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3">
        <f>IF(F464="Cleethorpes AC",2,0)</f>
        <v>0</v>
      </c>
      <c r="I464" s="3">
        <f>IF(F464="Barnsley AC",2,0)</f>
        <v>0</v>
      </c>
      <c r="J464" s="3">
        <f>IF(F464="Barton &amp; Goole",2,0)</f>
        <v>0</v>
      </c>
      <c r="K464" s="3">
        <f>IF(F464="Wakefield DH &amp; AC",2,0)</f>
        <v>0</v>
      </c>
      <c r="M464" s="4">
        <v>4</v>
      </c>
      <c r="N464" s="5"/>
      <c r="O464" s="6"/>
      <c r="P464" s="5" t="str">
        <f>IF(N464="","",LOOKUP(N464,Entries!B$2:B$995,Entries!K$2:K$995))</f>
        <v/>
      </c>
      <c r="Q464" s="5" t="str">
        <f>IF(N464="","",LOOKUP(N464,Entries!B$2:B$995,Entries!E$2:E$995))</f>
        <v/>
      </c>
      <c r="R464" s="5" t="str">
        <f>IF(N464="","",LOOKUP(N464,Entries!B$2:B$995,Entries!F$2:F$995))</f>
        <v/>
      </c>
      <c r="S464" s="5" t="str">
        <f>IF(N464="","",LOOKUP(N464,Entries!B$2:B$995,Entries!G$2:G$995))</f>
        <v/>
      </c>
      <c r="T464" s="3">
        <f>IF(R464="Cleethorpes AC",5,0)</f>
        <v>0</v>
      </c>
      <c r="U464" s="3">
        <f>IF(R464="Barnsley AC",5,0)</f>
        <v>0</v>
      </c>
      <c r="V464" s="3">
        <f>IF(R464="Barton &amp; Goole",5,0)</f>
        <v>0</v>
      </c>
      <c r="W464" s="3">
        <f>IF(R464="Wakefield DH &amp; AC",5,0)</f>
        <v>0</v>
      </c>
    </row>
    <row r="465" spans="1:19" x14ac:dyDescent="0.2">
      <c r="A465" s="4">
        <v>8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3">
        <f>IF(F465="Cleethorpes AC",1,0)</f>
        <v>0</v>
      </c>
      <c r="I465" s="3">
        <f>IF(F465="Barnsley AC",1,0)</f>
        <v>0</v>
      </c>
      <c r="J465" s="3">
        <f>IF(F465="Barton &amp; Goole",1,0)</f>
        <v>0</v>
      </c>
      <c r="K465" s="3">
        <f>IF(F465="Wakefield DH &amp; AC",1,0)</f>
        <v>0</v>
      </c>
      <c r="M465" s="4"/>
      <c r="N465" s="5"/>
      <c r="O465" s="6"/>
      <c r="P465" s="8" t="s">
        <v>17</v>
      </c>
      <c r="Q465" s="9">
        <f>SUM(T461:T464)</f>
        <v>7</v>
      </c>
      <c r="R465" s="9" t="s">
        <v>851</v>
      </c>
      <c r="S465" s="9"/>
    </row>
    <row r="466" spans="1:19" x14ac:dyDescent="0.2">
      <c r="A466" s="4"/>
      <c r="B466" s="5"/>
      <c r="C466" s="6"/>
      <c r="D466" s="8" t="s">
        <v>17</v>
      </c>
      <c r="E466" s="9">
        <f>SUM(H458:H465)</f>
        <v>0</v>
      </c>
      <c r="F466" s="9" t="s">
        <v>851</v>
      </c>
      <c r="G466" s="9"/>
      <c r="M466" s="4"/>
      <c r="N466" s="5"/>
      <c r="O466" s="6"/>
      <c r="P466" s="9"/>
      <c r="Q466" s="9">
        <f>SUM(U461:U464)</f>
        <v>0</v>
      </c>
      <c r="R466" s="9" t="s">
        <v>107</v>
      </c>
      <c r="S466" s="9"/>
    </row>
    <row r="467" spans="1:19" x14ac:dyDescent="0.2">
      <c r="A467" s="4"/>
      <c r="B467" s="5"/>
      <c r="C467" s="6"/>
      <c r="D467" s="9"/>
      <c r="E467" s="9">
        <f>SUM(I458:I465)</f>
        <v>0</v>
      </c>
      <c r="F467" s="9" t="s">
        <v>107</v>
      </c>
      <c r="G467" s="9"/>
      <c r="M467" s="28"/>
      <c r="N467" s="29"/>
      <c r="O467" s="30"/>
      <c r="P467" s="31"/>
      <c r="Q467" s="9">
        <f>SUM(V461:V464)</f>
        <v>0</v>
      </c>
      <c r="R467" s="31" t="s">
        <v>30</v>
      </c>
      <c r="S467" s="32"/>
    </row>
    <row r="468" spans="1:19" x14ac:dyDescent="0.2">
      <c r="A468" s="4"/>
      <c r="B468" s="5"/>
      <c r="C468" s="6"/>
      <c r="D468" s="31"/>
      <c r="E468" s="9">
        <f>SUM(J458:J465)</f>
        <v>15</v>
      </c>
      <c r="F468" s="31" t="s">
        <v>30</v>
      </c>
      <c r="G468" s="32"/>
      <c r="M468" s="28"/>
      <c r="N468" s="29"/>
      <c r="O468" s="30"/>
      <c r="P468" s="31"/>
      <c r="Q468" s="9">
        <f>SUM(W461:W464)</f>
        <v>8</v>
      </c>
      <c r="R468" s="31" t="s">
        <v>1335</v>
      </c>
      <c r="S468" s="32"/>
    </row>
    <row r="469" spans="1:19" x14ac:dyDescent="0.2">
      <c r="A469" s="4"/>
      <c r="B469" s="5"/>
      <c r="C469" s="6"/>
      <c r="D469" s="31"/>
      <c r="E469" s="9">
        <f>SUM(K458:K465)</f>
        <v>0</v>
      </c>
      <c r="F469" s="31" t="s">
        <v>1335</v>
      </c>
      <c r="G469" s="32"/>
    </row>
    <row r="470" spans="1:19" x14ac:dyDescent="0.2">
      <c r="A470" s="235" t="s">
        <v>97</v>
      </c>
      <c r="B470" s="236"/>
      <c r="C470" s="236"/>
      <c r="D470" s="236"/>
      <c r="E470" s="236"/>
      <c r="F470" s="236"/>
      <c r="G470" s="237"/>
      <c r="H470" s="2"/>
      <c r="I470" s="2"/>
      <c r="J470" s="2"/>
    </row>
    <row r="471" spans="1:19" x14ac:dyDescent="0.2">
      <c r="A471" s="4">
        <v>1</v>
      </c>
      <c r="B471" s="5">
        <v>136</v>
      </c>
      <c r="C471" s="6" t="s">
        <v>1478</v>
      </c>
      <c r="D471" s="5" t="str">
        <f>IF(B471="","",LOOKUP(B471,Entries!B$2:B$995,Entries!K$2:K$995))</f>
        <v>Tilly Carotte</v>
      </c>
      <c r="E471" s="5" t="str">
        <f>IF(B471="","",LOOKUP(B471,Entries!B$2:B$995,Entries!E$2:E$995))</f>
        <v>F17</v>
      </c>
      <c r="F471" s="5" t="str">
        <f>IF(B471="","",LOOKUP(B471,Entries!B$2:B$995,Entries!F$2:F$995))</f>
        <v>Cleethorpes AC</v>
      </c>
      <c r="G471" s="5" t="str">
        <f>IF(B471="","",LOOKUP(B471,Entries!B$2:B$995,Entries!G$2:G$995))</f>
        <v>F</v>
      </c>
      <c r="H471" s="3">
        <f>IF(F471="Cleethorpes AC",8,0)</f>
        <v>8</v>
      </c>
      <c r="I471" s="3">
        <f>IF(F471="Barnsley AC",8,0)</f>
        <v>0</v>
      </c>
      <c r="J471" s="3">
        <f>IF(F471="Barton &amp; Goole",8,0)</f>
        <v>0</v>
      </c>
      <c r="K471" s="3">
        <f>IF(F471="Wakefield DH &amp; AC",8,0)</f>
        <v>0</v>
      </c>
    </row>
    <row r="472" spans="1:19" x14ac:dyDescent="0.2">
      <c r="A472" s="4">
        <v>2</v>
      </c>
      <c r="B472" s="5">
        <v>52</v>
      </c>
      <c r="C472" s="6" t="s">
        <v>1479</v>
      </c>
      <c r="D472" s="5" t="str">
        <f>IF(B472="","",LOOKUP(B472,Entries!B$2:B$995,Entries!K$2:K$995))</f>
        <v>Rebecca Blanchard</v>
      </c>
      <c r="E472" s="5" t="str">
        <f>IF(B472="","",LOOKUP(B472,Entries!B$2:B$995,Entries!E$2:E$995))</f>
        <v>F17</v>
      </c>
      <c r="F472" s="5" t="str">
        <f>IF(B472="","",LOOKUP(B472,Entries!B$2:B$995,Entries!F$2:F$995))</f>
        <v>Barton &amp; Goole</v>
      </c>
      <c r="G472" s="5" t="str">
        <f>IF(B472="","",LOOKUP(B472,Entries!B$2:B$995,Entries!G$2:G$995))</f>
        <v>F</v>
      </c>
      <c r="H472" s="3">
        <f>IF(F472="Cleethorpes AC",7,0)</f>
        <v>0</v>
      </c>
      <c r="I472" s="3">
        <f>IF(F472="Barnsley AC",7,0)</f>
        <v>0</v>
      </c>
      <c r="J472" s="3">
        <f>IF(F472="Barton &amp; Goole",7,0)</f>
        <v>7</v>
      </c>
      <c r="K472" s="3">
        <f>IF(F472="Wakefield DH &amp; AC",7,0)</f>
        <v>0</v>
      </c>
    </row>
    <row r="473" spans="1:19" x14ac:dyDescent="0.2">
      <c r="A473" s="4">
        <v>3</v>
      </c>
      <c r="B473" s="5">
        <v>273</v>
      </c>
      <c r="C473" s="6" t="s">
        <v>1480</v>
      </c>
      <c r="D473" s="5" t="str">
        <f>IF(B473="","",LOOKUP(B473,Entries!B$2:B$995,Entries!K$2:K$995))</f>
        <v>Jessica Watson</v>
      </c>
      <c r="E473" s="5" t="str">
        <f>IF(B473="","",LOOKUP(B473,Entries!B$2:B$995,Entries!E$2:E$995))</f>
        <v>F17</v>
      </c>
      <c r="F473" s="5" t="str">
        <f>IF(B473="","",LOOKUP(B473,Entries!B$2:B$995,Entries!F$2:F$995))</f>
        <v>Wakefield DH &amp; AC</v>
      </c>
      <c r="G473" s="5" t="str">
        <f>IF(B473="","",LOOKUP(B473,Entries!B$2:B$995,Entries!G$2:G$995))</f>
        <v>F</v>
      </c>
      <c r="H473" s="3">
        <f>IF(F473="Cleethorpes AC",6,0)</f>
        <v>0</v>
      </c>
      <c r="I473" s="3">
        <f>IF(F473="Barnsley AC",6,0)</f>
        <v>0</v>
      </c>
      <c r="J473" s="3">
        <f>IF(F473="Barton &amp; Goole",6,0)</f>
        <v>0</v>
      </c>
      <c r="K473" s="3">
        <f>IF(F473="Wakefield DH &amp; AC",6,0)</f>
        <v>6</v>
      </c>
    </row>
    <row r="474" spans="1:19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3">
        <f>IF(F474="Cleethorpes AC",5,0)</f>
        <v>0</v>
      </c>
      <c r="I474" s="3">
        <f>IF(F474="Barnsley AC",5,0)</f>
        <v>0</v>
      </c>
      <c r="J474" s="3">
        <f>IF(F474="Barton &amp; Goole",5,0)</f>
        <v>0</v>
      </c>
      <c r="K474" s="3">
        <f>IF(F474="Wakefield DH &amp; AC",5,0)</f>
        <v>0</v>
      </c>
    </row>
    <row r="475" spans="1:19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3">
        <f>IF(F475="Cleethorpes AC",4,0)</f>
        <v>0</v>
      </c>
      <c r="I475" s="3">
        <f>IF(F475="Barnsley AC",4,0)</f>
        <v>0</v>
      </c>
      <c r="J475" s="3">
        <f>IF(F475="Barton &amp; Goole",4,0)</f>
        <v>0</v>
      </c>
      <c r="K475" s="3">
        <f>IF(F475="Wakefield DH &amp; AC",4,0)</f>
        <v>0</v>
      </c>
    </row>
    <row r="476" spans="1:19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3">
        <f>IF(F476="Cleethorpes AC",3,0)</f>
        <v>0</v>
      </c>
      <c r="I476" s="3">
        <f>IF(F476="Barnsley AC",3,0)</f>
        <v>0</v>
      </c>
      <c r="J476" s="3">
        <f>IF(F476="Barton &amp; Goole",3,0)</f>
        <v>0</v>
      </c>
      <c r="K476" s="3">
        <f>IF(F476="Wakefield DH &amp; AC",3,0)</f>
        <v>0</v>
      </c>
    </row>
    <row r="477" spans="1:19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3">
        <f>IF(F477="Cleethorpes AC",2,0)</f>
        <v>0</v>
      </c>
      <c r="I477" s="3">
        <f>IF(F477="Barnsley AC",2,0)</f>
        <v>0</v>
      </c>
      <c r="J477" s="3">
        <f>IF(F477="Barton &amp; Goole",2,0)</f>
        <v>0</v>
      </c>
      <c r="K477" s="3">
        <f>IF(F477="Wakefield DH &amp; AC",2,0)</f>
        <v>0</v>
      </c>
    </row>
    <row r="478" spans="1:19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3">
        <f>IF(F478="Cleethorpes AC",1,0)</f>
        <v>0</v>
      </c>
      <c r="I478" s="3">
        <f>IF(F478="Barnsley AC",1,0)</f>
        <v>0</v>
      </c>
      <c r="J478" s="3">
        <f>IF(F478="Barton &amp; Goole",1,0)</f>
        <v>0</v>
      </c>
      <c r="K478" s="3">
        <f>IF(F478="Wakefield DH &amp; AC",1,0)</f>
        <v>0</v>
      </c>
    </row>
    <row r="479" spans="1:19" x14ac:dyDescent="0.2">
      <c r="A479" s="4"/>
      <c r="B479" s="5"/>
      <c r="C479" s="6"/>
      <c r="D479" s="8" t="s">
        <v>17</v>
      </c>
      <c r="E479" s="9">
        <f>SUM(H471:H478)</f>
        <v>8</v>
      </c>
      <c r="F479" s="9" t="s">
        <v>851</v>
      </c>
      <c r="G479" s="9"/>
    </row>
    <row r="480" spans="1:19" x14ac:dyDescent="0.2">
      <c r="A480" s="4"/>
      <c r="B480" s="5"/>
      <c r="C480" s="6"/>
      <c r="D480" s="9"/>
      <c r="E480" s="9">
        <f>SUM(I471:I478)</f>
        <v>0</v>
      </c>
      <c r="F480" s="9" t="s">
        <v>107</v>
      </c>
      <c r="G480" s="9"/>
    </row>
    <row r="481" spans="1:11" x14ac:dyDescent="0.2">
      <c r="A481" s="4"/>
      <c r="B481" s="5"/>
      <c r="C481" s="6"/>
      <c r="D481" s="31"/>
      <c r="E481" s="9">
        <f>SUM(J471:J478)</f>
        <v>7</v>
      </c>
      <c r="F481" s="31" t="s">
        <v>30</v>
      </c>
      <c r="G481" s="32"/>
    </row>
    <row r="482" spans="1:11" x14ac:dyDescent="0.2">
      <c r="A482" s="4"/>
      <c r="B482" s="5"/>
      <c r="C482" s="6"/>
      <c r="D482" s="31"/>
      <c r="E482" s="9">
        <f>SUM(K471:K478)</f>
        <v>6</v>
      </c>
      <c r="F482" s="31" t="s">
        <v>1335</v>
      </c>
      <c r="G482" s="32"/>
    </row>
    <row r="483" spans="1:11" x14ac:dyDescent="0.2">
      <c r="A483" s="235" t="s">
        <v>81</v>
      </c>
      <c r="B483" s="236"/>
      <c r="C483" s="236"/>
      <c r="D483" s="236"/>
      <c r="E483" s="236"/>
      <c r="F483" s="236"/>
      <c r="G483" s="237"/>
      <c r="H483" s="2"/>
      <c r="I483" s="2"/>
      <c r="J483" s="2"/>
    </row>
    <row r="484" spans="1:11" x14ac:dyDescent="0.2">
      <c r="A484" s="4">
        <v>1</v>
      </c>
      <c r="B484" s="5">
        <v>58</v>
      </c>
      <c r="C484" s="6" t="s">
        <v>1482</v>
      </c>
      <c r="D484" s="5" t="str">
        <f>IF(B484="","",LOOKUP(B484,Entries!B$2:B$995,Entries!K$2:K$995))</f>
        <v>Adam  Westerman</v>
      </c>
      <c r="E484" s="5" t="str">
        <f>IF(B484="","",LOOKUP(B484,Entries!B$2:B$995,Entries!E$2:E$995))</f>
        <v>M17</v>
      </c>
      <c r="F484" s="5" t="str">
        <f>IF(B484="","",LOOKUP(B484,Entries!B$2:B$995,Entries!F$2:F$995))</f>
        <v>Barton &amp; Goole</v>
      </c>
      <c r="G484" s="5" t="str">
        <f>IF(B484="","",LOOKUP(B484,Entries!B$2:B$995,Entries!G$2:G$995))</f>
        <v>M</v>
      </c>
      <c r="H484" s="3">
        <f>IF(F484="Cleethorpes AC",8,0)</f>
        <v>0</v>
      </c>
      <c r="I484" s="3">
        <f>IF(F484="Barnsley AC",8,0)</f>
        <v>0</v>
      </c>
      <c r="J484" s="3">
        <f>IF(F484="Barton &amp; Goole",8,0)</f>
        <v>8</v>
      </c>
      <c r="K484" s="3">
        <f>IF(F484="Wakefield DH &amp; AC",8,0)</f>
        <v>0</v>
      </c>
    </row>
    <row r="485" spans="1:11" x14ac:dyDescent="0.2">
      <c r="A485" s="4">
        <v>2</v>
      </c>
      <c r="B485" s="5">
        <v>57</v>
      </c>
      <c r="C485" s="6" t="s">
        <v>1483</v>
      </c>
      <c r="D485" s="5" t="str">
        <f>IF(B485="","",LOOKUP(B485,Entries!B$2:B$995,Entries!K$2:K$995))</f>
        <v>Nathaniel Whiting</v>
      </c>
      <c r="E485" s="5" t="str">
        <f>IF(B485="","",LOOKUP(B485,Entries!B$2:B$995,Entries!E$2:E$995))</f>
        <v>M17</v>
      </c>
      <c r="F485" s="5" t="str">
        <f>IF(B485="","",LOOKUP(B485,Entries!B$2:B$995,Entries!F$2:F$995))</f>
        <v>Barton &amp; Goole</v>
      </c>
      <c r="G485" s="5" t="str">
        <f>IF(B485="","",LOOKUP(B485,Entries!B$2:B$995,Entries!G$2:G$995))</f>
        <v>M</v>
      </c>
      <c r="H485" s="3">
        <f>IF(F485="Cleethorpes AC",7,0)</f>
        <v>0</v>
      </c>
      <c r="I485" s="3">
        <f>IF(F485="Barnsley AC",7,0)</f>
        <v>0</v>
      </c>
      <c r="J485" s="3">
        <f>IF(F485="Barton &amp; Goole",7,0)</f>
        <v>7</v>
      </c>
      <c r="K485" s="3">
        <f>IF(F485="Wakefield DH &amp; AC",7,0)</f>
        <v>0</v>
      </c>
    </row>
    <row r="486" spans="1:11" x14ac:dyDescent="0.2">
      <c r="A486" s="4">
        <v>3</v>
      </c>
      <c r="B486" s="5"/>
      <c r="C486" s="6"/>
      <c r="D486" s="5" t="str">
        <f>IF(B486="","",LOOKUP(B486,Entries!B$2:B$995,Entries!K$2:K$995))</f>
        <v/>
      </c>
      <c r="E486" s="5" t="str">
        <f>IF(B486="","",LOOKUP(B486,Entries!B$2:B$995,Entries!E$2:E$995))</f>
        <v/>
      </c>
      <c r="F486" s="5" t="str">
        <f>IF(B486="","",LOOKUP(B486,Entries!B$2:B$995,Entries!F$2:F$995))</f>
        <v/>
      </c>
      <c r="G486" s="5" t="str">
        <f>IF(B486="","",LOOKUP(B486,Entries!B$2:B$995,Entries!G$2:G$995))</f>
        <v/>
      </c>
      <c r="H486" s="3">
        <f>IF(F486="Cleethorpes AC",6,0)</f>
        <v>0</v>
      </c>
      <c r="I486" s="3">
        <f>IF(F486="Barnsley AC",6,0)</f>
        <v>0</v>
      </c>
      <c r="J486" s="3">
        <f>IF(F486="Barton &amp; Goole",6,0)</f>
        <v>0</v>
      </c>
      <c r="K486" s="3">
        <f>IF(F486="Wakefield DH &amp; AC",6,0)</f>
        <v>0</v>
      </c>
    </row>
    <row r="487" spans="1:11" x14ac:dyDescent="0.2">
      <c r="A487" s="4">
        <v>4</v>
      </c>
      <c r="B487" s="5"/>
      <c r="C487" s="6"/>
      <c r="D487" s="5" t="str">
        <f>IF(B487="","",LOOKUP(B487,Entries!B$2:B$995,Entries!K$2:K$995))</f>
        <v/>
      </c>
      <c r="E487" s="5" t="str">
        <f>IF(B487="","",LOOKUP(B487,Entries!B$2:B$995,Entries!E$2:E$995))</f>
        <v/>
      </c>
      <c r="F487" s="5" t="str">
        <f>IF(B487="","",LOOKUP(B487,Entries!B$2:B$995,Entries!F$2:F$995))</f>
        <v/>
      </c>
      <c r="G487" s="5" t="str">
        <f>IF(B487="","",LOOKUP(B487,Entries!B$2:B$995,Entries!G$2:G$995))</f>
        <v/>
      </c>
      <c r="H487" s="3">
        <f>IF(F487="Cleethorpes AC",5,0)</f>
        <v>0</v>
      </c>
      <c r="I487" s="3">
        <f>IF(F487="Barnsley AC",5,0)</f>
        <v>0</v>
      </c>
      <c r="J487" s="3">
        <f>IF(F487="Barton &amp; Goole",5,0)</f>
        <v>0</v>
      </c>
      <c r="K487" s="3">
        <f>IF(F487="Wakefield DH &amp; AC",5,0)</f>
        <v>0</v>
      </c>
    </row>
    <row r="488" spans="1:11" x14ac:dyDescent="0.2">
      <c r="A488" s="4">
        <v>5</v>
      </c>
      <c r="B488" s="5"/>
      <c r="C488" s="6"/>
      <c r="D488" s="5" t="str">
        <f>IF(B488="","",LOOKUP(B488,Entries!B$2:B$995,Entries!K$2:K$995))</f>
        <v/>
      </c>
      <c r="E488" s="5" t="str">
        <f>IF(B488="","",LOOKUP(B488,Entries!B$2:B$995,Entries!E$2:E$995))</f>
        <v/>
      </c>
      <c r="F488" s="5" t="str">
        <f>IF(B488="","",LOOKUP(B488,Entries!B$2:B$995,Entries!F$2:F$995))</f>
        <v/>
      </c>
      <c r="G488" s="5" t="str">
        <f>IF(B488="","",LOOKUP(B488,Entries!B$2:B$995,Entries!G$2:G$995))</f>
        <v/>
      </c>
      <c r="H488" s="3">
        <f>IF(F488="Cleethorpes AC",4,0)</f>
        <v>0</v>
      </c>
      <c r="I488" s="3">
        <f>IF(F488="Barnsley AC",4,0)</f>
        <v>0</v>
      </c>
      <c r="J488" s="3">
        <f>IF(F488="Barton &amp; Goole",4,0)</f>
        <v>0</v>
      </c>
      <c r="K488" s="3">
        <f>IF(F488="Wakefield DH &amp; AC",4,0)</f>
        <v>0</v>
      </c>
    </row>
    <row r="489" spans="1:11" x14ac:dyDescent="0.2">
      <c r="A489" s="4">
        <v>6</v>
      </c>
      <c r="B489" s="5"/>
      <c r="C489" s="6"/>
      <c r="D489" s="5" t="str">
        <f>IF(B489="","",LOOKUP(B489,Entries!B$2:B$995,Entries!K$2:K$995))</f>
        <v/>
      </c>
      <c r="E489" s="5" t="str">
        <f>IF(B489="","",LOOKUP(B489,Entries!B$2:B$995,Entries!E$2:E$995))</f>
        <v/>
      </c>
      <c r="F489" s="5" t="str">
        <f>IF(B489="","",LOOKUP(B489,Entries!B$2:B$995,Entries!F$2:F$995))</f>
        <v/>
      </c>
      <c r="G489" s="5" t="str">
        <f>IF(B489="","",LOOKUP(B489,Entries!B$2:B$995,Entries!G$2:G$995))</f>
        <v/>
      </c>
      <c r="H489" s="3">
        <f>IF(F489="Cleethorpes AC",3,0)</f>
        <v>0</v>
      </c>
      <c r="I489" s="3">
        <f>IF(F489="Barnsley AC",3,0)</f>
        <v>0</v>
      </c>
      <c r="J489" s="3">
        <f>IF(F489="Barton &amp; Goole",3,0)</f>
        <v>0</v>
      </c>
      <c r="K489" s="3">
        <f>IF(F489="Wakefield DH &amp; AC",3,0)</f>
        <v>0</v>
      </c>
    </row>
    <row r="490" spans="1:11" x14ac:dyDescent="0.2">
      <c r="A490" s="4">
        <v>7</v>
      </c>
      <c r="B490" s="5"/>
      <c r="C490" s="6"/>
      <c r="D490" s="5" t="str">
        <f>IF(B490="","",LOOKUP(B490,Entries!B$2:B$995,Entries!K$2:K$995))</f>
        <v/>
      </c>
      <c r="E490" s="5" t="str">
        <f>IF(B490="","",LOOKUP(B490,Entries!B$2:B$995,Entries!E$2:E$995))</f>
        <v/>
      </c>
      <c r="F490" s="5" t="str">
        <f>IF(B490="","",LOOKUP(B490,Entries!B$2:B$995,Entries!F$2:F$995))</f>
        <v/>
      </c>
      <c r="G490" s="5" t="str">
        <f>IF(B490="","",LOOKUP(B490,Entries!B$2:B$995,Entries!G$2:G$995))</f>
        <v/>
      </c>
      <c r="H490" s="3">
        <f>IF(F490="Cleethorpes AC",2,0)</f>
        <v>0</v>
      </c>
      <c r="I490" s="3">
        <f>IF(F490="Barnsley AC",2,0)</f>
        <v>0</v>
      </c>
      <c r="J490" s="3">
        <f>IF(F490="Barton &amp; Goole",2,0)</f>
        <v>0</v>
      </c>
      <c r="K490" s="3">
        <f>IF(F490="Wakefield DH &amp; AC",2,0)</f>
        <v>0</v>
      </c>
    </row>
    <row r="491" spans="1:11" x14ac:dyDescent="0.2">
      <c r="A491" s="4">
        <v>8</v>
      </c>
      <c r="B491" s="5"/>
      <c r="C491" s="6"/>
      <c r="D491" s="5" t="str">
        <f>IF(B491="","",LOOKUP(B491,Entries!B$2:B$995,Entries!K$2:K$995))</f>
        <v/>
      </c>
      <c r="E491" s="5" t="str">
        <f>IF(B491="","",LOOKUP(B491,Entries!B$2:B$995,Entries!E$2:E$995))</f>
        <v/>
      </c>
      <c r="F491" s="5" t="str">
        <f>IF(B491="","",LOOKUP(B491,Entries!B$2:B$995,Entries!F$2:F$995))</f>
        <v/>
      </c>
      <c r="G491" s="5" t="str">
        <f>IF(B491="","",LOOKUP(B491,Entries!B$2:B$995,Entries!G$2:G$995))</f>
        <v/>
      </c>
      <c r="H491" s="3">
        <f>IF(F491="Cleethorpes AC",1,0)</f>
        <v>0</v>
      </c>
      <c r="I491" s="3">
        <f>IF(F491="Barnsley AC",1,0)</f>
        <v>0</v>
      </c>
      <c r="J491" s="3">
        <f>IF(F491="Barton &amp; Goole",1,0)</f>
        <v>0</v>
      </c>
      <c r="K491" s="3">
        <f>IF(F491="Wakefield DH &amp; AC",1,0)</f>
        <v>0</v>
      </c>
    </row>
    <row r="492" spans="1:11" x14ac:dyDescent="0.2">
      <c r="A492" s="4"/>
      <c r="B492" s="5"/>
      <c r="C492" s="6"/>
      <c r="D492" s="8" t="s">
        <v>17</v>
      </c>
      <c r="E492" s="9">
        <f>SUM(H484:H491)</f>
        <v>0</v>
      </c>
      <c r="F492" s="9" t="s">
        <v>851</v>
      </c>
      <c r="G492" s="9"/>
    </row>
    <row r="493" spans="1:11" x14ac:dyDescent="0.2">
      <c r="A493" s="4"/>
      <c r="B493" s="5"/>
      <c r="C493" s="6"/>
      <c r="D493" s="9"/>
      <c r="E493" s="9">
        <f>SUM(I484:I491)</f>
        <v>0</v>
      </c>
      <c r="F493" s="9" t="s">
        <v>107</v>
      </c>
      <c r="G493" s="9"/>
    </row>
    <row r="494" spans="1:11" x14ac:dyDescent="0.2">
      <c r="A494" s="4"/>
      <c r="B494" s="5"/>
      <c r="C494" s="6"/>
      <c r="D494" s="31"/>
      <c r="E494" s="9">
        <f>SUM(J484:J491)</f>
        <v>15</v>
      </c>
      <c r="F494" s="31" t="s">
        <v>30</v>
      </c>
      <c r="G494" s="32"/>
    </row>
    <row r="495" spans="1:11" x14ac:dyDescent="0.2">
      <c r="A495" s="4"/>
      <c r="B495" s="5"/>
      <c r="C495" s="6"/>
      <c r="D495" s="31"/>
      <c r="E495" s="9">
        <f>SUM(K484:K491)</f>
        <v>0</v>
      </c>
      <c r="F495" s="31" t="s">
        <v>1335</v>
      </c>
      <c r="G495" s="32"/>
    </row>
    <row r="496" spans="1:11" x14ac:dyDescent="0.2">
      <c r="A496" s="235" t="s">
        <v>82</v>
      </c>
      <c r="B496" s="236"/>
      <c r="C496" s="236"/>
      <c r="D496" s="236"/>
      <c r="E496" s="236"/>
      <c r="F496" s="236"/>
      <c r="G496" s="237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IF(B497="","",LOOKUP(B497,Entries!B$2:B$995,Entries!K$2:K$995))</f>
        <v/>
      </c>
      <c r="E497" s="5" t="str">
        <f>IF(B497="","",LOOKUP(B497,Entries!B$2:B$995,Entries!E$2:E$995))</f>
        <v/>
      </c>
      <c r="F497" s="5" t="str">
        <f>IF(B497="","",LOOKUP(B497,Entries!B$2:B$995,Entries!F$2:F$995))</f>
        <v/>
      </c>
      <c r="G497" s="5" t="str">
        <f>IF(B497="","",LOOKUP(B497,Entries!B$2:B$995,Entries!G$2:G$995))</f>
        <v/>
      </c>
      <c r="H497" s="3">
        <f>IF(F497="Cleethorpes AC",8,0)</f>
        <v>0</v>
      </c>
      <c r="I497" s="3">
        <f>IF(F497="Barnsley AC",8,0)</f>
        <v>0</v>
      </c>
      <c r="J497" s="3">
        <f>IF(F497="Barton &amp; Goole",8,0)</f>
        <v>0</v>
      </c>
      <c r="K497" s="3">
        <f>IF(F497="Wakefield DH &amp; AC",8,0)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IF(B498="","",LOOKUP(B498,Entries!B$2:B$995,Entries!K$2:K$995))</f>
        <v/>
      </c>
      <c r="E498" s="5" t="str">
        <f>IF(B498="","",LOOKUP(B498,Entries!B$2:B$995,Entries!E$2:E$995))</f>
        <v/>
      </c>
      <c r="F498" s="5" t="str">
        <f>IF(B498="","",LOOKUP(B498,Entries!B$2:B$995,Entries!F$2:F$995))</f>
        <v/>
      </c>
      <c r="G498" s="5" t="str">
        <f>IF(B498="","",LOOKUP(B498,Entries!B$2:B$995,Entries!G$2:G$995))</f>
        <v/>
      </c>
      <c r="H498" s="3">
        <f>IF(F498="Cleethorpes AC",7,0)</f>
        <v>0</v>
      </c>
      <c r="I498" s="3">
        <f>IF(F498="Barnsley AC",7,0)</f>
        <v>0</v>
      </c>
      <c r="J498" s="3">
        <f>IF(F498="Barton &amp; Goole",7,0)</f>
        <v>0</v>
      </c>
      <c r="K498" s="3">
        <f>IF(F498="Wakefield DH &amp; AC",7,0)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IF(B499="","",LOOKUP(B499,Entries!B$2:B$995,Entries!K$2:K$995))</f>
        <v/>
      </c>
      <c r="E499" s="5" t="str">
        <f>IF(B499="","",LOOKUP(B499,Entries!B$2:B$995,Entries!E$2:E$995))</f>
        <v/>
      </c>
      <c r="F499" s="5" t="str">
        <f>IF(B499="","",LOOKUP(B499,Entries!B$2:B$995,Entries!F$2:F$995))</f>
        <v/>
      </c>
      <c r="G499" s="5" t="str">
        <f>IF(B499="","",LOOKUP(B499,Entries!B$2:B$995,Entries!G$2:G$995))</f>
        <v/>
      </c>
      <c r="H499" s="3">
        <f>IF(F499="Cleethorpes AC",6,0)</f>
        <v>0</v>
      </c>
      <c r="I499" s="3">
        <f>IF(F499="Barnsley AC",6,0)</f>
        <v>0</v>
      </c>
      <c r="J499" s="3">
        <f>IF(F499="Barton &amp; Goole",6,0)</f>
        <v>0</v>
      </c>
      <c r="K499" s="3">
        <f>IF(F499="Wakefield DH &amp; AC",6,0)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IF(B500="","",LOOKUP(B500,Entries!B$2:B$995,Entries!K$2:K$995))</f>
        <v/>
      </c>
      <c r="E500" s="5" t="str">
        <f>IF(B500="","",LOOKUP(B500,Entries!B$2:B$995,Entries!E$2:E$995))</f>
        <v/>
      </c>
      <c r="F500" s="5" t="str">
        <f>IF(B500="","",LOOKUP(B500,Entries!B$2:B$995,Entries!F$2:F$995))</f>
        <v/>
      </c>
      <c r="G500" s="5" t="str">
        <f>IF(B500="","",LOOKUP(B500,Entries!B$2:B$995,Entries!G$2:G$995))</f>
        <v/>
      </c>
      <c r="H500" s="3">
        <f>IF(F500="Cleethorpes AC",5,0)</f>
        <v>0</v>
      </c>
      <c r="I500" s="3">
        <f>IF(F500="Barnsley AC",5,0)</f>
        <v>0</v>
      </c>
      <c r="J500" s="3">
        <f>IF(F500="Barton &amp; Goole",5,0)</f>
        <v>0</v>
      </c>
      <c r="K500" s="3">
        <f>IF(F500="Wakefield DH &amp; AC",5,0)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IF(B501="","",LOOKUP(B501,Entries!B$2:B$995,Entries!K$2:K$995))</f>
        <v/>
      </c>
      <c r="E501" s="5" t="str">
        <f>IF(B501="","",LOOKUP(B501,Entries!B$2:B$995,Entries!E$2:E$995))</f>
        <v/>
      </c>
      <c r="F501" s="5" t="str">
        <f>IF(B501="","",LOOKUP(B501,Entries!B$2:B$995,Entries!F$2:F$995))</f>
        <v/>
      </c>
      <c r="G501" s="5" t="str">
        <f>IF(B501="","",LOOKUP(B501,Entries!B$2:B$995,Entries!G$2:G$995))</f>
        <v/>
      </c>
      <c r="H501" s="3">
        <f>IF(F501="Cleethorpes AC",4,0)</f>
        <v>0</v>
      </c>
      <c r="I501" s="3">
        <f>IF(F501="Barnsley AC",4,0)</f>
        <v>0</v>
      </c>
      <c r="J501" s="3">
        <f>IF(F501="Barton &amp; Goole",4,0)</f>
        <v>0</v>
      </c>
      <c r="K501" s="3">
        <f>IF(F501="Wakefield DH &amp; AC",4,0)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IF(B502="","",LOOKUP(B502,Entries!B$2:B$995,Entries!K$2:K$995))</f>
        <v/>
      </c>
      <c r="E502" s="5" t="str">
        <f>IF(B502="","",LOOKUP(B502,Entries!B$2:B$995,Entries!E$2:E$995))</f>
        <v/>
      </c>
      <c r="F502" s="5" t="str">
        <f>IF(B502="","",LOOKUP(B502,Entries!B$2:B$995,Entries!F$2:F$995))</f>
        <v/>
      </c>
      <c r="G502" s="5" t="str">
        <f>IF(B502="","",LOOKUP(B502,Entries!B$2:B$995,Entries!G$2:G$995))</f>
        <v/>
      </c>
      <c r="H502" s="3">
        <f>IF(F502="Cleethorpes AC",3,0)</f>
        <v>0</v>
      </c>
      <c r="I502" s="3">
        <f>IF(F502="Barnsley AC",3,0)</f>
        <v>0</v>
      </c>
      <c r="J502" s="3">
        <f>IF(F502="Barton &amp; Goole",3,0)</f>
        <v>0</v>
      </c>
      <c r="K502" s="3">
        <f>IF(F502="Wakefield DH &amp; AC",3,0)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IF(B503="","",LOOKUP(B503,Entries!B$2:B$995,Entries!K$2:K$995))</f>
        <v/>
      </c>
      <c r="E503" s="5" t="str">
        <f>IF(B503="","",LOOKUP(B503,Entries!B$2:B$995,Entries!E$2:E$995))</f>
        <v/>
      </c>
      <c r="F503" s="5" t="str">
        <f>IF(B503="","",LOOKUP(B503,Entries!B$2:B$995,Entries!F$2:F$995))</f>
        <v/>
      </c>
      <c r="G503" s="5" t="str">
        <f>IF(B503="","",LOOKUP(B503,Entries!B$2:B$995,Entries!G$2:G$995))</f>
        <v/>
      </c>
      <c r="H503" s="3">
        <f>IF(F503="Cleethorpes AC",2,0)</f>
        <v>0</v>
      </c>
      <c r="I503" s="3">
        <f>IF(F503="Barnsley AC",2,0)</f>
        <v>0</v>
      </c>
      <c r="J503" s="3">
        <f>IF(F503="Barton &amp; Goole",2,0)</f>
        <v>0</v>
      </c>
      <c r="K503" s="3">
        <f>IF(F503="Wakefield DH &amp; AC",2,0)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IF(B504="","",LOOKUP(B504,Entries!B$2:B$995,Entries!K$2:K$995))</f>
        <v/>
      </c>
      <c r="E504" s="5" t="str">
        <f>IF(B504="","",LOOKUP(B504,Entries!B$2:B$995,Entries!E$2:E$995))</f>
        <v/>
      </c>
      <c r="F504" s="5" t="str">
        <f>IF(B504="","",LOOKUP(B504,Entries!B$2:B$995,Entries!F$2:F$995))</f>
        <v/>
      </c>
      <c r="G504" s="5" t="str">
        <f>IF(B504="","",LOOKUP(B504,Entries!B$2:B$995,Entries!G$2:G$995))</f>
        <v/>
      </c>
      <c r="H504" s="3">
        <f>IF(F504="Cleethorpes AC",1,0)</f>
        <v>0</v>
      </c>
      <c r="I504" s="3">
        <f>IF(F504="Barnsley AC",1,0)</f>
        <v>0</v>
      </c>
      <c r="J504" s="3">
        <f>IF(F504="Barton &amp; Goole",1,0)</f>
        <v>0</v>
      </c>
      <c r="K504" s="3">
        <f>IF(F504="Wakefield DH &amp; AC",1,0)</f>
        <v>0</v>
      </c>
    </row>
    <row r="505" spans="1:11" x14ac:dyDescent="0.2">
      <c r="A505" s="4"/>
      <c r="B505" s="5"/>
      <c r="C505" s="6"/>
      <c r="D505" s="8" t="s">
        <v>17</v>
      </c>
      <c r="E505" s="9">
        <f>SUM(H497:H504)</f>
        <v>0</v>
      </c>
      <c r="F505" s="9" t="s">
        <v>851</v>
      </c>
      <c r="G505" s="9"/>
    </row>
    <row r="506" spans="1:11" x14ac:dyDescent="0.2">
      <c r="A506" s="4"/>
      <c r="B506" s="5"/>
      <c r="C506" s="6"/>
      <c r="D506" s="9"/>
      <c r="E506" s="9">
        <f>SUM(I497:I504)</f>
        <v>0</v>
      </c>
      <c r="F506" s="9" t="s">
        <v>107</v>
      </c>
      <c r="G506" s="9"/>
    </row>
    <row r="507" spans="1:11" x14ac:dyDescent="0.2">
      <c r="A507" s="4"/>
      <c r="B507" s="5"/>
      <c r="C507" s="6"/>
      <c r="D507" s="31"/>
      <c r="E507" s="9">
        <f>SUM(J497:J504)</f>
        <v>0</v>
      </c>
      <c r="F507" s="9" t="s">
        <v>30</v>
      </c>
      <c r="G507" s="9"/>
    </row>
    <row r="508" spans="1:11" x14ac:dyDescent="0.2">
      <c r="A508" s="4"/>
      <c r="B508" s="5"/>
      <c r="C508" s="6"/>
      <c r="D508" s="9"/>
      <c r="E508" s="9">
        <f>SUM(K497:K504)</f>
        <v>0</v>
      </c>
      <c r="F508" s="9" t="s">
        <v>1335</v>
      </c>
      <c r="G508" s="9"/>
    </row>
    <row r="509" spans="1:11" x14ac:dyDescent="0.2">
      <c r="A509" s="235" t="s">
        <v>83</v>
      </c>
      <c r="B509" s="236"/>
      <c r="C509" s="236"/>
      <c r="D509" s="236"/>
      <c r="E509" s="236"/>
      <c r="F509" s="236"/>
      <c r="G509" s="237"/>
      <c r="H509" s="2"/>
      <c r="I509" s="2"/>
      <c r="J509" s="2"/>
    </row>
    <row r="510" spans="1:11" x14ac:dyDescent="0.2">
      <c r="A510" s="4">
        <v>1</v>
      </c>
      <c r="B510" s="5"/>
      <c r="C510" s="6"/>
      <c r="D510" s="5" t="str">
        <f>IF(B510="","",LOOKUP(B510,Entries!B$2:B$995,Entries!K$2:K$995))</f>
        <v/>
      </c>
      <c r="E510" s="5" t="str">
        <f>IF(B510="","",LOOKUP(B510,Entries!B$2:B$995,Entries!E$2:E$995))</f>
        <v/>
      </c>
      <c r="F510" s="5" t="str">
        <f>IF(B510="","",LOOKUP(B510,Entries!B$2:B$995,Entries!F$2:F$995))</f>
        <v/>
      </c>
      <c r="G510" s="5" t="str">
        <f>IF(B510="","",LOOKUP(B510,Entries!B$2:B$995,Entries!G$2:G$995))</f>
        <v/>
      </c>
      <c r="H510" s="3">
        <f>IF(F510="Cleethorpes AC",8,0)</f>
        <v>0</v>
      </c>
      <c r="I510" s="3">
        <f>IF(F510="Barnsley AC",8,0)</f>
        <v>0</v>
      </c>
      <c r="J510" s="3">
        <f>IF(F510="Barton &amp; Goole",8,0)</f>
        <v>0</v>
      </c>
      <c r="K510" s="3">
        <f>IF(F510="Wakefield DH &amp; AC",8,0)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IF(B511="","",LOOKUP(B511,Entries!B$2:B$995,Entries!K$2:K$995))</f>
        <v/>
      </c>
      <c r="E511" s="5" t="str">
        <f>IF(B511="","",LOOKUP(B511,Entries!B$2:B$995,Entries!E$2:E$995))</f>
        <v/>
      </c>
      <c r="F511" s="5" t="str">
        <f>IF(B511="","",LOOKUP(B511,Entries!B$2:B$995,Entries!F$2:F$995))</f>
        <v/>
      </c>
      <c r="G511" s="5" t="str">
        <f>IF(B511="","",LOOKUP(B511,Entries!B$2:B$995,Entries!G$2:G$995))</f>
        <v/>
      </c>
      <c r="H511" s="3">
        <f>IF(F511="Cleethorpes AC",7,0)</f>
        <v>0</v>
      </c>
      <c r="I511" s="3">
        <f>IF(F511="Barnsley AC",7,0)</f>
        <v>0</v>
      </c>
      <c r="J511" s="3">
        <f>IF(F511="Barton &amp; Goole",7,0)</f>
        <v>0</v>
      </c>
      <c r="K511" s="3">
        <f>IF(F511="Wakefield DH &amp; AC",7,0)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IF(B512="","",LOOKUP(B512,Entries!B$2:B$995,Entries!K$2:K$995))</f>
        <v/>
      </c>
      <c r="E512" s="5" t="str">
        <f>IF(B512="","",LOOKUP(B512,Entries!B$2:B$995,Entries!E$2:E$995))</f>
        <v/>
      </c>
      <c r="F512" s="5" t="str">
        <f>IF(B512="","",LOOKUP(B512,Entries!B$2:B$995,Entries!F$2:F$995))</f>
        <v/>
      </c>
      <c r="G512" s="5" t="str">
        <f>IF(B512="","",LOOKUP(B512,Entries!B$2:B$995,Entries!G$2:G$995))</f>
        <v/>
      </c>
      <c r="H512" s="3">
        <f>IF(F512="Cleethorpes AC",6,0)</f>
        <v>0</v>
      </c>
      <c r="I512" s="3">
        <f>IF(F512="Barnsley AC",6,0)</f>
        <v>0</v>
      </c>
      <c r="J512" s="3">
        <f>IF(F512="Barton &amp; Goole",6,0)</f>
        <v>0</v>
      </c>
      <c r="K512" s="3">
        <f>IF(F512="Wakefield DH &amp; AC",6,0)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IF(B513="","",LOOKUP(B513,Entries!B$2:B$995,Entries!K$2:K$995))</f>
        <v/>
      </c>
      <c r="E513" s="5" t="str">
        <f>IF(B513="","",LOOKUP(B513,Entries!B$2:B$995,Entries!E$2:E$995))</f>
        <v/>
      </c>
      <c r="F513" s="5" t="str">
        <f>IF(B513="","",LOOKUP(B513,Entries!B$2:B$995,Entries!F$2:F$995))</f>
        <v/>
      </c>
      <c r="G513" s="5" t="str">
        <f>IF(B513="","",LOOKUP(B513,Entries!B$2:B$995,Entries!G$2:G$995))</f>
        <v/>
      </c>
      <c r="H513" s="3">
        <f>IF(F513="Cleethorpes AC",5,0)</f>
        <v>0</v>
      </c>
      <c r="I513" s="3">
        <f>IF(F513="Barnsley AC",5,0)</f>
        <v>0</v>
      </c>
      <c r="J513" s="3">
        <f>IF(F513="Barton &amp; Goole",5,0)</f>
        <v>0</v>
      </c>
      <c r="K513" s="3">
        <f>IF(F513="Wakefield DH &amp; AC",5,0)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IF(B514="","",LOOKUP(B514,Entries!B$2:B$995,Entries!K$2:K$995))</f>
        <v/>
      </c>
      <c r="E514" s="5" t="str">
        <f>IF(B514="","",LOOKUP(B514,Entries!B$2:B$995,Entries!E$2:E$995))</f>
        <v/>
      </c>
      <c r="F514" s="5" t="str">
        <f>IF(B514="","",LOOKUP(B514,Entries!B$2:B$995,Entries!F$2:F$995))</f>
        <v/>
      </c>
      <c r="G514" s="5" t="str">
        <f>IF(B514="","",LOOKUP(B514,Entries!B$2:B$995,Entries!G$2:G$995))</f>
        <v/>
      </c>
      <c r="H514" s="3">
        <f>IF(F514="Cleethorpes AC",4,0)</f>
        <v>0</v>
      </c>
      <c r="I514" s="3">
        <f>IF(F514="Barnsley AC",4,0)</f>
        <v>0</v>
      </c>
      <c r="J514" s="3">
        <f>IF(F514="Barton &amp; Goole",4,0)</f>
        <v>0</v>
      </c>
      <c r="K514" s="3">
        <f>IF(F514="Wakefield DH &amp; AC",4,0)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IF(B515="","",LOOKUP(B515,Entries!B$2:B$995,Entries!K$2:K$995))</f>
        <v/>
      </c>
      <c r="E515" s="5" t="str">
        <f>IF(B515="","",LOOKUP(B515,Entries!B$2:B$995,Entries!E$2:E$995))</f>
        <v/>
      </c>
      <c r="F515" s="5" t="str">
        <f>IF(B515="","",LOOKUP(B515,Entries!B$2:B$995,Entries!F$2:F$995))</f>
        <v/>
      </c>
      <c r="G515" s="5" t="str">
        <f>IF(B515="","",LOOKUP(B515,Entries!B$2:B$995,Entries!G$2:G$995))</f>
        <v/>
      </c>
      <c r="H515" s="3">
        <f>IF(F515="Cleethorpes AC",3,0)</f>
        <v>0</v>
      </c>
      <c r="I515" s="3">
        <f>IF(F515="Barnsley AC",3,0)</f>
        <v>0</v>
      </c>
      <c r="J515" s="3">
        <f>IF(F515="Barton &amp; Goole",3,0)</f>
        <v>0</v>
      </c>
      <c r="K515" s="3">
        <f>IF(F515="Wakefield DH &amp; AC",3,0)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IF(B516="","",LOOKUP(B516,Entries!B$2:B$995,Entries!K$2:K$995))</f>
        <v/>
      </c>
      <c r="E516" s="5" t="str">
        <f>IF(B516="","",LOOKUP(B516,Entries!B$2:B$995,Entries!E$2:E$995))</f>
        <v/>
      </c>
      <c r="F516" s="5" t="str">
        <f>IF(B516="","",LOOKUP(B516,Entries!B$2:B$995,Entries!F$2:F$995))</f>
        <v/>
      </c>
      <c r="G516" s="5" t="str">
        <f>IF(B516="","",LOOKUP(B516,Entries!B$2:B$995,Entries!G$2:G$995))</f>
        <v/>
      </c>
      <c r="H516" s="3">
        <f>IF(F516="Cleethorpes AC",2,0)</f>
        <v>0</v>
      </c>
      <c r="I516" s="3">
        <f>IF(F516="Barnsley AC",2,0)</f>
        <v>0</v>
      </c>
      <c r="J516" s="3">
        <f>IF(F516="Barton &amp; Goole",2,0)</f>
        <v>0</v>
      </c>
      <c r="K516" s="3">
        <f>IF(F516="Wakefield DH &amp; AC",2,0)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IF(B517="","",LOOKUP(B517,Entries!B$2:B$995,Entries!K$2:K$995))</f>
        <v/>
      </c>
      <c r="E517" s="5" t="str">
        <f>IF(B517="","",LOOKUP(B517,Entries!B$2:B$995,Entries!E$2:E$995))</f>
        <v/>
      </c>
      <c r="F517" s="5" t="str">
        <f>IF(B517="","",LOOKUP(B517,Entries!B$2:B$995,Entries!F$2:F$995))</f>
        <v/>
      </c>
      <c r="G517" s="5" t="str">
        <f>IF(B517="","",LOOKUP(B517,Entries!B$2:B$995,Entries!G$2:G$995))</f>
        <v/>
      </c>
      <c r="H517" s="3">
        <f>IF(F517="Cleethorpes AC",1,0)</f>
        <v>0</v>
      </c>
      <c r="I517" s="3">
        <f>IF(F517="Barnsley AC",1,0)</f>
        <v>0</v>
      </c>
      <c r="J517" s="3">
        <f>IF(F517="Barton &amp; Goole",1,0)</f>
        <v>0</v>
      </c>
      <c r="K517" s="3">
        <f>IF(F517="Wakefield DH &amp; AC",1,0)</f>
        <v>0</v>
      </c>
    </row>
    <row r="518" spans="1:11" x14ac:dyDescent="0.2">
      <c r="A518" s="4"/>
      <c r="B518" s="5"/>
      <c r="C518" s="6"/>
      <c r="D518" s="8" t="s">
        <v>17</v>
      </c>
      <c r="E518" s="9">
        <f>SUM(H510:H517)</f>
        <v>0</v>
      </c>
      <c r="F518" s="9" t="s">
        <v>851</v>
      </c>
      <c r="G518" s="9"/>
    </row>
    <row r="519" spans="1:11" x14ac:dyDescent="0.2">
      <c r="A519" s="4"/>
      <c r="B519" s="5"/>
      <c r="C519" s="6"/>
      <c r="D519" s="9"/>
      <c r="E519" s="9">
        <f>SUM(I510:I517)</f>
        <v>0</v>
      </c>
      <c r="F519" s="9" t="s">
        <v>107</v>
      </c>
      <c r="G519" s="9"/>
    </row>
    <row r="520" spans="1:11" x14ac:dyDescent="0.2">
      <c r="A520" s="4"/>
      <c r="B520" s="5"/>
      <c r="C520" s="6"/>
      <c r="D520" s="31"/>
      <c r="E520" s="9">
        <f>SUM(J510:J517)</f>
        <v>0</v>
      </c>
      <c r="F520" s="9" t="s">
        <v>30</v>
      </c>
      <c r="G520" s="9"/>
    </row>
    <row r="521" spans="1:11" x14ac:dyDescent="0.2">
      <c r="A521" s="4"/>
      <c r="B521" s="5"/>
      <c r="C521" s="6"/>
      <c r="D521" s="9"/>
      <c r="E521" s="9">
        <f>SUM(K510:K517)</f>
        <v>0</v>
      </c>
      <c r="F521" s="9" t="s">
        <v>1335</v>
      </c>
      <c r="G521" s="9"/>
    </row>
  </sheetData>
  <mergeCells count="79">
    <mergeCell ref="A509:G509"/>
    <mergeCell ref="A41:G41"/>
    <mergeCell ref="M41:S41"/>
    <mergeCell ref="A54:G54"/>
    <mergeCell ref="M54:S54"/>
    <mergeCell ref="A67:G67"/>
    <mergeCell ref="M67:S67"/>
    <mergeCell ref="A119:G119"/>
    <mergeCell ref="M249:S249"/>
    <mergeCell ref="M184:S184"/>
    <mergeCell ref="M197:S197"/>
    <mergeCell ref="M210:S210"/>
    <mergeCell ref="M223:S223"/>
    <mergeCell ref="M132:S132"/>
    <mergeCell ref="M119:S119"/>
    <mergeCell ref="A184:G184"/>
    <mergeCell ref="A2:G2"/>
    <mergeCell ref="M2:S2"/>
    <mergeCell ref="M15:S15"/>
    <mergeCell ref="A28:G28"/>
    <mergeCell ref="M28:S28"/>
    <mergeCell ref="A15:G15"/>
    <mergeCell ref="A197:G197"/>
    <mergeCell ref="A210:G210"/>
    <mergeCell ref="A223:G223"/>
    <mergeCell ref="A132:G132"/>
    <mergeCell ref="A145:G145"/>
    <mergeCell ref="M145:S145"/>
    <mergeCell ref="A158:G158"/>
    <mergeCell ref="M158:S158"/>
    <mergeCell ref="A171:G171"/>
    <mergeCell ref="M171:S171"/>
    <mergeCell ref="A80:G80"/>
    <mergeCell ref="M80:S80"/>
    <mergeCell ref="A93:G93"/>
    <mergeCell ref="M93:S93"/>
    <mergeCell ref="A106:G106"/>
    <mergeCell ref="M106:S106"/>
    <mergeCell ref="A340:G340"/>
    <mergeCell ref="A236:G236"/>
    <mergeCell ref="M236:S236"/>
    <mergeCell ref="A262:G262"/>
    <mergeCell ref="M262:S262"/>
    <mergeCell ref="A275:G275"/>
    <mergeCell ref="M275:S275"/>
    <mergeCell ref="A249:G249"/>
    <mergeCell ref="M314:S314"/>
    <mergeCell ref="A353:G353"/>
    <mergeCell ref="A366:G366"/>
    <mergeCell ref="A379:G379"/>
    <mergeCell ref="A392:G392"/>
    <mergeCell ref="M288:S288"/>
    <mergeCell ref="M301:S301"/>
    <mergeCell ref="M327:S327"/>
    <mergeCell ref="M340:S340"/>
    <mergeCell ref="M353:S353"/>
    <mergeCell ref="M366:S366"/>
    <mergeCell ref="M379:S379"/>
    <mergeCell ref="M388:S388"/>
    <mergeCell ref="A288:G288"/>
    <mergeCell ref="A301:G301"/>
    <mergeCell ref="A314:G314"/>
    <mergeCell ref="A327:G327"/>
    <mergeCell ref="M451:S451"/>
    <mergeCell ref="M460:S460"/>
    <mergeCell ref="M397:S397"/>
    <mergeCell ref="M406:S406"/>
    <mergeCell ref="M415:S415"/>
    <mergeCell ref="M424:S424"/>
    <mergeCell ref="M442:S442"/>
    <mergeCell ref="M433:S433"/>
    <mergeCell ref="A470:G470"/>
    <mergeCell ref="A483:G483"/>
    <mergeCell ref="A496:G496"/>
    <mergeCell ref="A405:G405"/>
    <mergeCell ref="A418:G418"/>
    <mergeCell ref="A431:G431"/>
    <mergeCell ref="A444:G444"/>
    <mergeCell ref="A457:G457"/>
  </mergeCells>
  <phoneticPr fontId="7" type="noConversion"/>
  <pageMargins left="0.23622047244094491" right="0.23622047244094491" top="0.6692913385826772" bottom="0.15748031496062992" header="0.27559055118110237" footer="0.11811023622047245"/>
  <pageSetup paperSize="9" scale="47" fitToHeight="0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21"/>
  <sheetViews>
    <sheetView topLeftCell="A381" zoomScale="85" zoomScaleNormal="85" workbookViewId="0">
      <selection activeCell="O462" sqref="O462"/>
    </sheetView>
  </sheetViews>
  <sheetFormatPr defaultRowHeight="12.75" x14ac:dyDescent="0.2"/>
  <cols>
    <col min="1" max="1" width="5.140625" style="7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10" width="2.140625" style="3" bestFit="1" customWidth="1"/>
    <col min="11" max="11" width="2.42578125" style="3" customWidth="1"/>
    <col min="12" max="12" width="1.140625" style="3" customWidth="1"/>
    <col min="13" max="13" width="5.85546875" style="7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3" width="2.140625" style="3" bestFit="1" customWidth="1"/>
    <col min="24" max="24" width="1.140625" style="3" customWidth="1"/>
    <col min="25" max="25" width="5" style="3" customWidth="1"/>
    <col min="26" max="26" width="20.42578125" style="3" customWidth="1"/>
    <col min="27" max="27" width="12" style="3" customWidth="1"/>
    <col min="28" max="29" width="15.5703125" style="3" customWidth="1"/>
    <col min="30" max="16384" width="9.140625" style="3"/>
  </cols>
  <sheetData>
    <row r="1" spans="1:27" s="10" customFormat="1" ht="17.100000000000001" customHeight="1" thickBot="1" x14ac:dyDescent="0.25">
      <c r="A1" s="11" t="s">
        <v>8</v>
      </c>
      <c r="B1" s="12" t="s">
        <v>4</v>
      </c>
      <c r="C1" s="12" t="s">
        <v>2</v>
      </c>
      <c r="D1" s="12" t="s">
        <v>3</v>
      </c>
      <c r="E1" s="12" t="s">
        <v>6</v>
      </c>
      <c r="F1" s="12" t="s">
        <v>18</v>
      </c>
      <c r="G1" s="12" t="s">
        <v>31</v>
      </c>
      <c r="H1" s="13"/>
      <c r="I1" s="13"/>
      <c r="J1" s="13"/>
      <c r="K1" s="14"/>
      <c r="L1" s="14"/>
      <c r="M1" s="15" t="s">
        <v>8</v>
      </c>
      <c r="N1" s="15" t="s">
        <v>4</v>
      </c>
      <c r="O1" s="46" t="s">
        <v>9</v>
      </c>
      <c r="P1" s="12" t="s">
        <v>3</v>
      </c>
      <c r="Q1" s="12" t="s">
        <v>6</v>
      </c>
      <c r="R1" s="16" t="s">
        <v>18</v>
      </c>
      <c r="S1" s="17" t="s">
        <v>31</v>
      </c>
      <c r="T1" s="13"/>
      <c r="U1" s="13"/>
      <c r="V1" s="13"/>
      <c r="W1" s="14"/>
      <c r="X1" s="14"/>
    </row>
    <row r="2" spans="1:27" x14ac:dyDescent="0.2">
      <c r="A2" s="235" t="s">
        <v>32</v>
      </c>
      <c r="B2" s="236"/>
      <c r="C2" s="236"/>
      <c r="D2" s="236"/>
      <c r="E2" s="236"/>
      <c r="F2" s="236"/>
      <c r="G2" s="237"/>
      <c r="H2" s="2"/>
      <c r="I2" s="2"/>
      <c r="J2" s="2"/>
      <c r="M2" s="241" t="s">
        <v>101</v>
      </c>
      <c r="N2" s="242"/>
      <c r="O2" s="242"/>
      <c r="P2" s="242"/>
      <c r="Q2" s="242"/>
      <c r="R2" s="242"/>
      <c r="S2" s="243"/>
      <c r="T2" s="2"/>
      <c r="U2" s="2"/>
      <c r="V2" s="2"/>
      <c r="Z2" s="33" t="s">
        <v>59</v>
      </c>
      <c r="AA2" s="33"/>
    </row>
    <row r="3" spans="1:27" x14ac:dyDescent="0.2">
      <c r="A3" s="4">
        <v>1</v>
      </c>
      <c r="B3" s="5">
        <v>465</v>
      </c>
      <c r="C3" s="6">
        <v>54.5</v>
      </c>
      <c r="D3" s="5" t="str">
        <f>IF(B3="","",LOOKUP(B3,Entries!B$2:B$995,Entries!K$2:K$995))</f>
        <v>Beatrice Cunningham</v>
      </c>
      <c r="E3" s="5" t="str">
        <f>IF(B3="","",LOOKUP(B3,Entries!B$2:B$995,Entries!E$2:E$995))</f>
        <v>F17</v>
      </c>
      <c r="F3" s="5" t="str">
        <f>IF(B3="","",LOOKUP(B3,Entries!B$2:B$995,Entries!F$2:F$995))</f>
        <v>Pontefract AC</v>
      </c>
      <c r="G3" s="5" t="str">
        <f>IF(B3="","",LOOKUP(B3,Entries!B$2:B$995,Entries!G$2:G$995))</f>
        <v>F</v>
      </c>
      <c r="H3" s="3">
        <f>IF(F3="Skyrac AC",8,0)</f>
        <v>0</v>
      </c>
      <c r="I3" s="3">
        <f>IF(F3="Longwood Harriers",8,0)</f>
        <v>0</v>
      </c>
      <c r="J3" s="3">
        <f>IF(F3="Keighley &amp; Craven",8,0)</f>
        <v>0</v>
      </c>
      <c r="K3" s="3">
        <f>IF(F3="Pontefract AC",8,0)</f>
        <v>8</v>
      </c>
      <c r="M3" s="4">
        <v>1</v>
      </c>
      <c r="N3" s="5"/>
      <c r="O3" s="6"/>
      <c r="P3" s="5" t="str">
        <f>IF(N3="","",LOOKUP(N3,Entries!B$2:B$995,Entries!K$2:K$995))</f>
        <v/>
      </c>
      <c r="Q3" s="5" t="str">
        <f>IF(N3="","",LOOKUP(N3,Entries!B$2:B$995,Entries!E$2:E$995))</f>
        <v/>
      </c>
      <c r="R3" s="5" t="str">
        <f>IF(N3="","",LOOKUP(N3,Entries!B$2:B$995,Entries!F$2:F$995))</f>
        <v/>
      </c>
      <c r="S3" s="5" t="str">
        <f>IF(N3="","",LOOKUP(N3,Entries!B$2:B$995,Entries!G$2:G$995))</f>
        <v/>
      </c>
      <c r="T3" s="3">
        <f>IF(R3="Skyrac AC",8,0)</f>
        <v>0</v>
      </c>
      <c r="U3" s="3">
        <f>IF(R3="Longwood Harriers",8,0)</f>
        <v>0</v>
      </c>
      <c r="V3" s="3">
        <f>IF(R3="Keighley &amp; Craven",8,0)</f>
        <v>0</v>
      </c>
      <c r="W3" s="3">
        <f>IF(R3="Pontefract AC",8,0)</f>
        <v>0</v>
      </c>
      <c r="Z3" s="9" t="s">
        <v>28</v>
      </c>
      <c r="AA3" s="34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E414,E427,E440,E453,E466,E479,E492,E505,E518,Q456,Q438)</f>
        <v>323</v>
      </c>
    </row>
    <row r="4" spans="1:27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3">
        <f>IF(F4="Skyrac AC",7,0)</f>
        <v>0</v>
      </c>
      <c r="I4" s="3">
        <f>IF(F4="Longwood Harriers",7,0)</f>
        <v>0</v>
      </c>
      <c r="J4" s="3">
        <f>IF(F4="Keighley &amp; Craven",7,0)</f>
        <v>0</v>
      </c>
      <c r="K4" s="3">
        <f>IF(F4="Pontefract AC",7,0)</f>
        <v>0</v>
      </c>
      <c r="M4" s="4">
        <v>2</v>
      </c>
      <c r="N4" s="5"/>
      <c r="O4" s="6"/>
      <c r="P4" s="5" t="str">
        <f>IF(N4="","",LOOKUP(N4,Entries!B$2:B$995,Entries!K$2:K$995))</f>
        <v/>
      </c>
      <c r="Q4" s="5" t="str">
        <f>IF(N4="","",LOOKUP(N4,Entries!B$2:B$995,Entries!E$2:E$995))</f>
        <v/>
      </c>
      <c r="R4" s="5" t="str">
        <f>IF(N4="","",LOOKUP(N4,Entries!B$2:B$995,Entries!F$2:F$995))</f>
        <v/>
      </c>
      <c r="S4" s="5" t="str">
        <f>IF(N4="","",LOOKUP(N4,Entries!B$2:B$995,Entries!G$2:G$995))</f>
        <v/>
      </c>
      <c r="T4" s="3">
        <f>IF(R4="Skyrac AC",7,0)</f>
        <v>0</v>
      </c>
      <c r="U4" s="3">
        <f>IF(R4="Longwood Harriers",7,0)</f>
        <v>0</v>
      </c>
      <c r="V4" s="3">
        <f>IF(R4="Keighley &amp; Craven",7,0)</f>
        <v>0</v>
      </c>
      <c r="W4" s="3">
        <f>IF(R4="Pontefract AC",7,0)</f>
        <v>0</v>
      </c>
      <c r="Z4" s="9" t="s">
        <v>1337</v>
      </c>
      <c r="AA4" s="34">
        <f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E415,E428,E441,E454,E467,E480,E493,E506,E519,Q457,Q439)</f>
        <v>147</v>
      </c>
    </row>
    <row r="5" spans="1:27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3">
        <f>IF(F5="Skyrac AC",6,0)</f>
        <v>0</v>
      </c>
      <c r="I5" s="3">
        <f>IF(F5="Longwood Harriers",6,0)</f>
        <v>0</v>
      </c>
      <c r="J5" s="3">
        <f>IF(F5="Keighley &amp; Craven",6,0)</f>
        <v>0</v>
      </c>
      <c r="K5" s="3">
        <f>IF(F5="Pontefract AC",6,0)</f>
        <v>0</v>
      </c>
      <c r="M5" s="4">
        <v>3</v>
      </c>
      <c r="N5" s="5"/>
      <c r="O5" s="6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3">
        <f>IF(R5="Skyrac AC",6,0)</f>
        <v>0</v>
      </c>
      <c r="U5" s="3">
        <f>IF(R5="Longwood Harriers",6,0)</f>
        <v>0</v>
      </c>
      <c r="V5" s="3">
        <f>IF(R5="Keighley &amp; Craven",6,0)</f>
        <v>0</v>
      </c>
      <c r="W5" s="3">
        <f>IF(R5="Pontefract AC",6,0)</f>
        <v>0</v>
      </c>
      <c r="Z5" s="9" t="s">
        <v>27</v>
      </c>
      <c r="AA5" s="34">
        <f>SUM(E13,E26,Q13,Q26,Q39,E39,Q52,E52,Q65,E65,Q78,E78,Q91,E91,Q104,E104,Q117,E117,Q130,E130,Q143,E143,E156,Q156,Q169,E169,Q182,E182,Q195,E195,Q208,E208,Q221,E221,Q234,E234,Q247,E247,Q260,E260,Q273,E273,Q286,E286,E299,Q299,Q312,E312,Q325,E325,Q338,E338,Q351,E351,Q364,E364,Q377,E377,Q386,E390,Q395,Q404,E403,Q413,Q422,Q431,Q449,Q467,E416,E429,E442,E455,E468,E481,E494,E507,E520,Q458,Q440)</f>
        <v>142</v>
      </c>
    </row>
    <row r="6" spans="1:27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3">
        <f>IF(F6="Skyrac AC",5,0)</f>
        <v>0</v>
      </c>
      <c r="I6" s="3">
        <f>IF(F6="Longwood Harriers",5,0)</f>
        <v>0</v>
      </c>
      <c r="J6" s="3">
        <f>IF(F6="Keighley &amp; Craven",5,0)</f>
        <v>0</v>
      </c>
      <c r="K6" s="3">
        <f>IF(F6="Pontefract AC",5,0)</f>
        <v>0</v>
      </c>
      <c r="M6" s="4">
        <v>4</v>
      </c>
      <c r="N6" s="5"/>
      <c r="O6" s="6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3">
        <f>IF(R6="Skyrac AC",5,0)</f>
        <v>0</v>
      </c>
      <c r="U6" s="3">
        <f>IF(R6="Longwood Harriers",5,0)</f>
        <v>0</v>
      </c>
      <c r="V6" s="3">
        <f>IF(R6="Keighley &amp; Craven",5,0)</f>
        <v>0</v>
      </c>
      <c r="W6" s="3">
        <f>IF(R6="Pontefract AC",5,0)</f>
        <v>0</v>
      </c>
      <c r="Z6" s="9" t="s">
        <v>29</v>
      </c>
      <c r="AA6" s="34">
        <f>SUM(E14,E27,Q14,Q27,Q40,E40,Q53,E53,Q66,E66,Q79,E79,Q92,E92,Q105,E105,Q118,E118,Q131,E131,Q144,E144,E157,Q157,Q170,E170,Q183,E183,Q196,E196,Q209,E209,Q222,E222,Q235,E235,Q248,E248,Q261,E261,Q274,E274,Q287,E287,E300,Q300,Q313,E313,Q326,E326,Q339,E339,Q352,E352,Q365,E365,Q378,E378,Q387,E391,Q396,Q405,E404,Q414,Q423,Q432,Q450,Q468,E417,E430,E443,E456,E469,E482,E495,E508,E521,Q459,Q441)</f>
        <v>293</v>
      </c>
    </row>
    <row r="7" spans="1:27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3">
        <f>IF(F7="Skyrac AC",4,0)</f>
        <v>0</v>
      </c>
      <c r="I7" s="3">
        <f>IF(F7="Longwood Harriers",4,0)</f>
        <v>0</v>
      </c>
      <c r="J7" s="3">
        <f>IF(F7="Keighley &amp; Craven",4,0)</f>
        <v>0</v>
      </c>
      <c r="K7" s="3">
        <f>IF(F7="Pontefract AC",4,0)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3">
        <f>IF(R7="Skyrac AC",4,0)</f>
        <v>0</v>
      </c>
      <c r="U7" s="3">
        <f>IF(R7="Longwood Harriers",4,0)</f>
        <v>0</v>
      </c>
      <c r="V7" s="3">
        <f>IF(R7="Keighley &amp; Craven",4,0)</f>
        <v>0</v>
      </c>
      <c r="W7" s="3">
        <f>IF(R7="Pontefract AC",4,0)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3">
        <f>IF(F8="Skyrac AC",3,0)</f>
        <v>0</v>
      </c>
      <c r="I8" s="3">
        <f>IF(F8="Longwood Harriers",3,0)</f>
        <v>0</v>
      </c>
      <c r="J8" s="3">
        <f>IF(F8="Keighley &amp; Craven",3,0)</f>
        <v>0</v>
      </c>
      <c r="K8" s="3">
        <f>IF(F8="Pontefract AC",3,0)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3">
        <f>IF(R8="Skyrac AC",3,0)</f>
        <v>0</v>
      </c>
      <c r="U8" s="3">
        <f>IF(R8="Longwood Harriers",3,0)</f>
        <v>0</v>
      </c>
      <c r="V8" s="3">
        <f>IF(R8="Keighley &amp; Craven",3,0)</f>
        <v>0</v>
      </c>
      <c r="W8" s="3">
        <f>IF(R8="Pontefract AC",3,0)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3">
        <f>IF(F9="Skyrac AC",2,0)</f>
        <v>0</v>
      </c>
      <c r="I9" s="3">
        <f>IF(F9="Longwood Harriers",2,0)</f>
        <v>0</v>
      </c>
      <c r="J9" s="3">
        <f>IF(F9="Keighley &amp; Craven",2,0)</f>
        <v>0</v>
      </c>
      <c r="K9" s="3">
        <f>IF(F9="Pontefract AC",2,0)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3">
        <f>IF(R9="Skyrac AC",2,0)</f>
        <v>0</v>
      </c>
      <c r="U9" s="3">
        <f>IF(R9="Longwood Harriers",2,0)</f>
        <v>0</v>
      </c>
      <c r="V9" s="3">
        <f>IF(R9="Keighley &amp; Craven",2,0)</f>
        <v>0</v>
      </c>
      <c r="W9" s="3">
        <f>IF(R9="Pontefract AC",2,0)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3">
        <f>IF(F10="Skyrac AC",1,0)</f>
        <v>0</v>
      </c>
      <c r="I10" s="3">
        <f>IF(F10="Longwood Harriers",1,0)</f>
        <v>0</v>
      </c>
      <c r="J10" s="3">
        <f>IF(F10="Keighley &amp; Craven",1,0)</f>
        <v>0</v>
      </c>
      <c r="K10" s="3">
        <f>IF(F10="Pontefract AC",1,0)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3">
        <f>IF(R10="Skyrac AC",1,0)</f>
        <v>0</v>
      </c>
      <c r="U10" s="3">
        <f>IF(R10="Longwood Harriers",1,0)</f>
        <v>0</v>
      </c>
      <c r="V10" s="3">
        <f>IF(R10="Keighley &amp; Craven",1,0)</f>
        <v>0</v>
      </c>
      <c r="W10" s="3">
        <f>IF(R10="Pontefract AC",1,0)</f>
        <v>0</v>
      </c>
    </row>
    <row r="11" spans="1:27" x14ac:dyDescent="0.2">
      <c r="A11" s="4"/>
      <c r="B11" s="5"/>
      <c r="C11" s="6"/>
      <c r="D11" s="8" t="s">
        <v>17</v>
      </c>
      <c r="E11" s="9">
        <f>SUM(H3:H10)</f>
        <v>0</v>
      </c>
      <c r="F11" s="9" t="s">
        <v>28</v>
      </c>
      <c r="G11" s="9"/>
      <c r="M11" s="4"/>
      <c r="N11" s="5"/>
      <c r="O11" s="6"/>
      <c r="P11" s="8" t="s">
        <v>17</v>
      </c>
      <c r="Q11" s="9">
        <f>SUM(T3:T10)</f>
        <v>0</v>
      </c>
      <c r="R11" s="9" t="s">
        <v>28</v>
      </c>
      <c r="S11" s="9"/>
    </row>
    <row r="12" spans="1:27" x14ac:dyDescent="0.2">
      <c r="A12" s="4"/>
      <c r="B12" s="5"/>
      <c r="C12" s="6"/>
      <c r="D12" s="9"/>
      <c r="E12" s="9">
        <f>SUM(I3:I10)</f>
        <v>0</v>
      </c>
      <c r="F12" s="9" t="s">
        <v>1337</v>
      </c>
      <c r="G12" s="9"/>
      <c r="M12" s="4"/>
      <c r="N12" s="5"/>
      <c r="O12" s="6"/>
      <c r="P12" s="9"/>
      <c r="Q12" s="9">
        <f>SUM(U3:U10)</f>
        <v>0</v>
      </c>
      <c r="R12" s="9" t="s">
        <v>1337</v>
      </c>
      <c r="S12" s="9"/>
    </row>
    <row r="13" spans="1:27" x14ac:dyDescent="0.2">
      <c r="A13" s="4"/>
      <c r="B13" s="5"/>
      <c r="C13" s="6"/>
      <c r="D13" s="31"/>
      <c r="E13" s="9">
        <f>SUM(J3:J10)</f>
        <v>0</v>
      </c>
      <c r="F13" s="31" t="s">
        <v>27</v>
      </c>
      <c r="G13" s="32"/>
      <c r="M13" s="28"/>
      <c r="N13" s="29"/>
      <c r="O13" s="30"/>
      <c r="P13" s="31"/>
      <c r="Q13" s="9">
        <f>SUM(V3:V10)</f>
        <v>0</v>
      </c>
      <c r="R13" s="31" t="s">
        <v>27</v>
      </c>
      <c r="S13" s="32"/>
    </row>
    <row r="14" spans="1:27" ht="13.5" thickBot="1" x14ac:dyDescent="0.25">
      <c r="A14" s="4"/>
      <c r="B14" s="5"/>
      <c r="C14" s="6"/>
      <c r="D14" s="31"/>
      <c r="E14" s="9">
        <f>SUM(K3:K10)</f>
        <v>8</v>
      </c>
      <c r="F14" s="31" t="s">
        <v>29</v>
      </c>
      <c r="G14" s="32"/>
      <c r="M14" s="28"/>
      <c r="N14" s="29"/>
      <c r="O14" s="30"/>
      <c r="P14" s="31"/>
      <c r="Q14" s="9">
        <f>SUM(W3:W10)</f>
        <v>0</v>
      </c>
      <c r="R14" s="31" t="s">
        <v>29</v>
      </c>
      <c r="S14" s="32"/>
    </row>
    <row r="15" spans="1:27" x14ac:dyDescent="0.2">
      <c r="A15" s="235" t="s">
        <v>33</v>
      </c>
      <c r="B15" s="236"/>
      <c r="C15" s="236"/>
      <c r="D15" s="236"/>
      <c r="E15" s="236"/>
      <c r="F15" s="236"/>
      <c r="G15" s="237"/>
      <c r="H15" s="2"/>
      <c r="I15" s="2"/>
      <c r="J15" s="2"/>
      <c r="M15" s="241" t="s">
        <v>102</v>
      </c>
      <c r="N15" s="242"/>
      <c r="O15" s="242"/>
      <c r="P15" s="242"/>
      <c r="Q15" s="242"/>
      <c r="R15" s="242"/>
      <c r="S15" s="243"/>
      <c r="T15" s="2"/>
      <c r="U15" s="2"/>
      <c r="V15" s="2"/>
    </row>
    <row r="16" spans="1:27" x14ac:dyDescent="0.2">
      <c r="A16" s="4">
        <v>1</v>
      </c>
      <c r="B16" s="5">
        <v>416</v>
      </c>
      <c r="C16" s="6">
        <v>74.099999999999994</v>
      </c>
      <c r="D16" s="5" t="str">
        <f>IF(B16="","",LOOKUP(B16,Entries!B$2:B$995,Entries!K$2:K$995))</f>
        <v>Alex Whitehead</v>
      </c>
      <c r="E16" s="5" t="str">
        <f>IF(B16="","",LOOKUP(B16,Entries!B$2:B$995,Entries!E$2:E$995))</f>
        <v>M17</v>
      </c>
      <c r="F16" s="5" t="str">
        <f>IF(B16="","",LOOKUP(B16,Entries!B$2:B$995,Entries!F$2:F$995))</f>
        <v>Longwood Harriers</v>
      </c>
      <c r="G16" s="5" t="str">
        <f>IF(B16="","",LOOKUP(B16,Entries!B$2:B$995,Entries!G$2:G$995))</f>
        <v>M</v>
      </c>
      <c r="H16" s="3">
        <f>IF(F16="Skyrac AC",8,0)</f>
        <v>0</v>
      </c>
      <c r="I16" s="3">
        <f>IF(F16="Longwood Harriers",8,0)</f>
        <v>8</v>
      </c>
      <c r="J16" s="3">
        <f>IF(F16="Keighley &amp; Craven",8,0)</f>
        <v>0</v>
      </c>
      <c r="K16" s="3">
        <f>IF(F16="Pontefract AC",8,0)</f>
        <v>0</v>
      </c>
      <c r="M16" s="4">
        <v>1</v>
      </c>
      <c r="N16" s="5"/>
      <c r="O16" s="6"/>
      <c r="P16" s="5" t="s">
        <v>99</v>
      </c>
      <c r="Q16" s="5" t="str">
        <f>IF(N16="","",LOOKUP(N16,Entries!B$2:B$995,Entries!E$2:E$995))</f>
        <v/>
      </c>
      <c r="R16" s="5" t="str">
        <f>IF(N16="","",LOOKUP(N16,Entries!B$2:B$995,Entries!F$2:F$995))</f>
        <v/>
      </c>
      <c r="S16" s="5" t="str">
        <f>IF(N16="","",LOOKUP(N16,Entries!B$2:B$995,Entries!G$2:G$995))</f>
        <v/>
      </c>
      <c r="T16" s="3">
        <f>IF(R16="Skyrac AC",8,0)</f>
        <v>0</v>
      </c>
      <c r="U16" s="3">
        <f>IF(R16="Longwood Harriers",8,0)</f>
        <v>0</v>
      </c>
      <c r="V16" s="3">
        <f>IF(R16="Keighley &amp; Craven",8,0)</f>
        <v>0</v>
      </c>
      <c r="W16" s="3">
        <f>IF(R16="Pontefract AC",8,0)</f>
        <v>0</v>
      </c>
    </row>
    <row r="17" spans="1:23" x14ac:dyDescent="0.2">
      <c r="A17" s="4">
        <v>2</v>
      </c>
      <c r="B17" s="5">
        <v>497</v>
      </c>
      <c r="C17" s="6">
        <v>74.5</v>
      </c>
      <c r="D17" s="5" t="str">
        <f>IF(B17="","",LOOKUP(B17,Entries!B$2:B$995,Entries!K$2:K$995))</f>
        <v>Casper Brookfield</v>
      </c>
      <c r="E17" s="5" t="str">
        <f>IF(B17="","",LOOKUP(B17,Entries!B$2:B$995,Entries!E$2:E$995))</f>
        <v>M17</v>
      </c>
      <c r="F17" s="5" t="str">
        <f>IF(B17="","",LOOKUP(B17,Entries!B$2:B$995,Entries!F$2:F$995))</f>
        <v>Skyrac AC</v>
      </c>
      <c r="G17" s="5" t="str">
        <f>IF(B17="","",LOOKUP(B17,Entries!B$2:B$995,Entries!G$2:G$995))</f>
        <v>M</v>
      </c>
      <c r="H17" s="3">
        <f>IF(F17="Skyrac AC",7,0)</f>
        <v>7</v>
      </c>
      <c r="I17" s="3">
        <f>IF(F17="Longwood Harriers",7,0)</f>
        <v>0</v>
      </c>
      <c r="J17" s="3">
        <f>IF(F17="Keighley &amp; Craven",7,0)</f>
        <v>0</v>
      </c>
      <c r="K17" s="3">
        <f>IF(F17="Pontefract AC",7,0)</f>
        <v>0</v>
      </c>
      <c r="M17" s="4">
        <v>2</v>
      </c>
      <c r="N17" s="5"/>
      <c r="O17" s="6"/>
      <c r="P17" s="5" t="s">
        <v>99</v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3">
        <f>IF(R17="Skyrac AC",7,0)</f>
        <v>0</v>
      </c>
      <c r="U17" s="3">
        <f>IF(R17="Longwood Harriers",7,0)</f>
        <v>0</v>
      </c>
      <c r="V17" s="3">
        <f>IF(R17="Keighley &amp; Craven",7,0)</f>
        <v>0</v>
      </c>
      <c r="W17" s="3">
        <f>IF(R17="Pontefract AC",7,0)</f>
        <v>0</v>
      </c>
    </row>
    <row r="18" spans="1:23" x14ac:dyDescent="0.2">
      <c r="A18" s="4">
        <v>3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3">
        <f>IF(F18="Skyrac AC",6,0)</f>
        <v>0</v>
      </c>
      <c r="I18" s="3">
        <f>IF(F18="Longwood Harriers",6,0)</f>
        <v>0</v>
      </c>
      <c r="J18" s="3">
        <f>IF(F18="Keighley &amp; Craven",6,0)</f>
        <v>0</v>
      </c>
      <c r="K18" s="3">
        <f>IF(F18="Pontefract AC",6,0)</f>
        <v>0</v>
      </c>
      <c r="M18" s="4">
        <v>3</v>
      </c>
      <c r="N18" s="5"/>
      <c r="O18" s="6"/>
      <c r="P18" s="5" t="s">
        <v>99</v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3">
        <f>IF(R18="Skyrac AC",6,0)</f>
        <v>0</v>
      </c>
      <c r="U18" s="3">
        <f>IF(R18="Longwood Harriers",6,0)</f>
        <v>0</v>
      </c>
      <c r="V18" s="3">
        <f>IF(R18="Keighley &amp; Craven",6,0)</f>
        <v>0</v>
      </c>
      <c r="W18" s="3">
        <f>IF(R18="Pontefract AC",6,0)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3">
        <f>IF(F19="Skyrac AC",5,0)</f>
        <v>0</v>
      </c>
      <c r="I19" s="3">
        <f>IF(F19="Longwood Harriers",5,0)</f>
        <v>0</v>
      </c>
      <c r="J19" s="3">
        <f>IF(F19="Keighley &amp; Craven",5,0)</f>
        <v>0</v>
      </c>
      <c r="K19" s="3">
        <f>IF(F19="Pontefract AC",5,0)</f>
        <v>0</v>
      </c>
      <c r="M19" s="4">
        <v>4</v>
      </c>
      <c r="N19" s="5"/>
      <c r="O19" s="6"/>
      <c r="P19" s="5" t="s">
        <v>99</v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3">
        <f>IF(R19="Skyrac AC",5,0)</f>
        <v>0</v>
      </c>
      <c r="U19" s="3">
        <f>IF(R19="Longwood Harriers",5,0)</f>
        <v>0</v>
      </c>
      <c r="V19" s="3">
        <f>IF(R19="Keighley &amp; Craven",5,0)</f>
        <v>0</v>
      </c>
      <c r="W19" s="3">
        <f>IF(R19="Pontefract AC",5,0)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3">
        <f>IF(F20="Skyrac AC",4,0)</f>
        <v>0</v>
      </c>
      <c r="I20" s="3">
        <f>IF(F20="Longwood Harriers",4,0)</f>
        <v>0</v>
      </c>
      <c r="J20" s="3">
        <f>IF(F20="Keighley &amp; Craven",4,0)</f>
        <v>0</v>
      </c>
      <c r="K20" s="3">
        <f>IF(F20="Pontefract AC",4,0)</f>
        <v>0</v>
      </c>
      <c r="M20" s="4">
        <v>5</v>
      </c>
      <c r="N20" s="5"/>
      <c r="O20" s="6"/>
      <c r="P20" s="5" t="s">
        <v>99</v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3">
        <f>IF(R20="Skyrac AC",4,0)</f>
        <v>0</v>
      </c>
      <c r="U20" s="3">
        <f>IF(R20="Longwood Harriers",4,0)</f>
        <v>0</v>
      </c>
      <c r="V20" s="3">
        <f>IF(R20="Keighley &amp; Craven",4,0)</f>
        <v>0</v>
      </c>
      <c r="W20" s="3">
        <f>IF(R20="Pontefract AC",4,0)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3">
        <f>IF(F21="Skyrac AC",3,0)</f>
        <v>0</v>
      </c>
      <c r="I21" s="3">
        <f>IF(F21="Longwood Harriers",3,0)</f>
        <v>0</v>
      </c>
      <c r="J21" s="3">
        <f>IF(F21="Keighley &amp; Craven",3,0)</f>
        <v>0</v>
      </c>
      <c r="K21" s="3">
        <f>IF(F21="Pontefract AC",3,0)</f>
        <v>0</v>
      </c>
      <c r="M21" s="4">
        <v>6</v>
      </c>
      <c r="N21" s="5"/>
      <c r="O21" s="6"/>
      <c r="P21" s="5" t="s">
        <v>99</v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3">
        <f>IF(R21="Skyrac AC",3,0)</f>
        <v>0</v>
      </c>
      <c r="U21" s="3">
        <f>IF(R21="Longwood Harriers",3,0)</f>
        <v>0</v>
      </c>
      <c r="V21" s="3">
        <f>IF(R21="Keighley &amp; Craven",3,0)</f>
        <v>0</v>
      </c>
      <c r="W21" s="3">
        <f>IF(R21="Pontefract AC",3,0)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3">
        <f>IF(F22="Skyrac AC",2,0)</f>
        <v>0</v>
      </c>
      <c r="I22" s="3">
        <f>IF(F22="Longwood Harriers",2,0)</f>
        <v>0</v>
      </c>
      <c r="J22" s="3">
        <f>IF(F22="Keighley &amp; Craven",2,0)</f>
        <v>0</v>
      </c>
      <c r="K22" s="3">
        <f>IF(F22="Pontefract AC",2,0)</f>
        <v>0</v>
      </c>
      <c r="M22" s="4">
        <v>7</v>
      </c>
      <c r="N22" s="5"/>
      <c r="O22" s="6"/>
      <c r="P22" s="5" t="s">
        <v>99</v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3">
        <f>IF(R22="Skyrac AC",2,0)</f>
        <v>0</v>
      </c>
      <c r="U22" s="3">
        <f>IF(R22="Longwood Harriers",2,0)</f>
        <v>0</v>
      </c>
      <c r="V22" s="3">
        <f>IF(R22="Keighley &amp; Craven",2,0)</f>
        <v>0</v>
      </c>
      <c r="W22" s="3">
        <f>IF(R22="Pontefract AC",2,0)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IF(B23="","",LOOKUP(B23,Entries!B$2:B$995,Entries!K$2:K$995))</f>
        <v/>
      </c>
      <c r="E23" s="5" t="str">
        <f>IF(B23="","",LOOKUP(B23,Entries!B$2:B$995,Entries!E$2:E$995))</f>
        <v/>
      </c>
      <c r="F23" s="5" t="str">
        <f>IF(B23="","",LOOKUP(B23,Entries!B$2:B$995,Entries!F$2:F$995))</f>
        <v/>
      </c>
      <c r="G23" s="5" t="str">
        <f>IF(B23="","",LOOKUP(B23,Entries!B$2:B$995,Entries!G$2:G$995))</f>
        <v/>
      </c>
      <c r="H23" s="3">
        <f>IF(F23="Skyrac AC",1,0)</f>
        <v>0</v>
      </c>
      <c r="I23" s="3">
        <f>IF(F23="Longwood Harriers",1,0)</f>
        <v>0</v>
      </c>
      <c r="J23" s="3">
        <f>IF(F23="Keighley &amp; Craven",1,0)</f>
        <v>0</v>
      </c>
      <c r="K23" s="3">
        <f>IF(F23="Pontefract AC",1,0)</f>
        <v>0</v>
      </c>
      <c r="M23" s="4">
        <v>8</v>
      </c>
      <c r="N23" s="5"/>
      <c r="O23" s="6"/>
      <c r="P23" s="5" t="s">
        <v>99</v>
      </c>
      <c r="Q23" s="5" t="str">
        <f>IF(N23="","",LOOKUP(N23,Entries!B$2:B$995,Entries!E$2:E$995))</f>
        <v/>
      </c>
      <c r="R23" s="5" t="str">
        <f>IF(N23="","",LOOKUP(N23,Entries!B$2:B$995,Entries!F$2:F$995))</f>
        <v/>
      </c>
      <c r="S23" s="5" t="str">
        <f>IF(N23="","",LOOKUP(N23,Entries!B$2:B$995,Entries!G$2:G$995))</f>
        <v/>
      </c>
      <c r="T23" s="3">
        <f>IF(R23="Skyrac AC",1,0)</f>
        <v>0</v>
      </c>
      <c r="U23" s="3">
        <f>IF(R23="Longwood Harriers",1,0)</f>
        <v>0</v>
      </c>
      <c r="V23" s="3">
        <f>IF(R23="Keighley &amp; Craven",1,0)</f>
        <v>0</v>
      </c>
      <c r="W23" s="3">
        <f>IF(R23="Pontefract AC",1,0)</f>
        <v>0</v>
      </c>
    </row>
    <row r="24" spans="1:23" x14ac:dyDescent="0.2">
      <c r="A24" s="4"/>
      <c r="B24" s="5"/>
      <c r="C24" s="6"/>
      <c r="D24" s="8" t="s">
        <v>17</v>
      </c>
      <c r="E24" s="9">
        <f>SUM(H16:H23)</f>
        <v>7</v>
      </c>
      <c r="F24" s="9" t="s">
        <v>28</v>
      </c>
      <c r="G24" s="9"/>
      <c r="M24" s="4"/>
      <c r="N24" s="5"/>
      <c r="O24" s="6"/>
      <c r="P24" s="8" t="s">
        <v>17</v>
      </c>
      <c r="Q24" s="9">
        <f>SUM(T16:T23)</f>
        <v>0</v>
      </c>
      <c r="R24" s="9" t="s">
        <v>28</v>
      </c>
      <c r="S24" s="9"/>
    </row>
    <row r="25" spans="1:23" x14ac:dyDescent="0.2">
      <c r="A25" s="4"/>
      <c r="B25" s="5"/>
      <c r="C25" s="6"/>
      <c r="D25" s="9"/>
      <c r="E25" s="9">
        <f>SUM(I16:I23)</f>
        <v>8</v>
      </c>
      <c r="F25" s="9" t="s">
        <v>1337</v>
      </c>
      <c r="G25" s="9"/>
      <c r="M25" s="4"/>
      <c r="N25" s="5"/>
      <c r="O25" s="6"/>
      <c r="P25" s="9"/>
      <c r="Q25" s="9">
        <f>SUM(U16:U23)</f>
        <v>0</v>
      </c>
      <c r="R25" s="9" t="s">
        <v>1337</v>
      </c>
      <c r="S25" s="9"/>
    </row>
    <row r="26" spans="1:23" x14ac:dyDescent="0.2">
      <c r="A26" s="4"/>
      <c r="B26" s="5"/>
      <c r="C26" s="6"/>
      <c r="D26" s="31"/>
      <c r="E26" s="9">
        <f>SUM(J16:J23)</f>
        <v>0</v>
      </c>
      <c r="F26" s="31" t="s">
        <v>27</v>
      </c>
      <c r="G26" s="32"/>
      <c r="M26" s="28"/>
      <c r="N26" s="29"/>
      <c r="O26" s="30"/>
      <c r="P26" s="31"/>
      <c r="Q26" s="9">
        <f>SUM(V16:V23)</f>
        <v>0</v>
      </c>
      <c r="R26" s="31" t="s">
        <v>27</v>
      </c>
      <c r="S26" s="32"/>
    </row>
    <row r="27" spans="1:23" ht="13.5" thickBot="1" x14ac:dyDescent="0.25">
      <c r="A27" s="4"/>
      <c r="B27" s="5"/>
      <c r="C27" s="6"/>
      <c r="D27" s="31"/>
      <c r="E27" s="9">
        <f>SUM(K16:K23)</f>
        <v>0</v>
      </c>
      <c r="F27" s="31" t="s">
        <v>29</v>
      </c>
      <c r="G27" s="32"/>
      <c r="M27" s="28"/>
      <c r="N27" s="29"/>
      <c r="O27" s="30"/>
      <c r="P27" s="31"/>
      <c r="Q27" s="9">
        <f>SUM(W16:W23)</f>
        <v>0</v>
      </c>
      <c r="R27" s="31" t="s">
        <v>29</v>
      </c>
      <c r="S27" s="32"/>
    </row>
    <row r="28" spans="1:23" x14ac:dyDescent="0.2">
      <c r="A28" s="235" t="s">
        <v>60</v>
      </c>
      <c r="B28" s="236"/>
      <c r="C28" s="236"/>
      <c r="D28" s="236"/>
      <c r="E28" s="236"/>
      <c r="F28" s="236"/>
      <c r="G28" s="237"/>
      <c r="H28" s="2"/>
      <c r="I28" s="2"/>
      <c r="J28" s="2"/>
      <c r="M28" s="241" t="s">
        <v>103</v>
      </c>
      <c r="N28" s="242"/>
      <c r="O28" s="242"/>
      <c r="P28" s="242"/>
      <c r="Q28" s="242"/>
      <c r="R28" s="242"/>
      <c r="S28" s="243"/>
      <c r="T28" s="2"/>
      <c r="U28" s="2"/>
      <c r="V28" s="2"/>
    </row>
    <row r="29" spans="1:23" x14ac:dyDescent="0.2">
      <c r="A29" s="4">
        <v>1</v>
      </c>
      <c r="B29" s="5">
        <v>482</v>
      </c>
      <c r="C29" s="6">
        <v>16.3</v>
      </c>
      <c r="D29" s="5" t="str">
        <f>IF(B29="","",LOOKUP(B29,Entries!B$2:B$995,Entries!K$2:K$995))</f>
        <v>Chloe Wainhouse</v>
      </c>
      <c r="E29" s="5" t="str">
        <f>IF(B29="","",LOOKUP(B29,Entries!B$2:B$995,Entries!E$2:E$995))</f>
        <v>F13</v>
      </c>
      <c r="F29" s="5" t="str">
        <f>IF(B29="","",LOOKUP(B29,Entries!B$2:B$995,Entries!F$2:F$995))</f>
        <v>Skyrac AC</v>
      </c>
      <c r="G29" s="5" t="str">
        <f>IF(B29="","",LOOKUP(B29,Entries!B$2:B$995,Entries!G$2:G$995))</f>
        <v>F</v>
      </c>
      <c r="H29" s="3">
        <f>IF(F29="Skyrac AC",8,0)</f>
        <v>8</v>
      </c>
      <c r="I29" s="3">
        <f>IF(F29="Longwood Harriers",8,0)</f>
        <v>0</v>
      </c>
      <c r="J29" s="3">
        <f>IF(F29="Keighley &amp; Craven",8,0)</f>
        <v>0</v>
      </c>
      <c r="K29" s="3">
        <f>IF(F29="Pontefract AC",8,0)</f>
        <v>0</v>
      </c>
      <c r="M29" s="4">
        <v>1</v>
      </c>
      <c r="N29" s="5"/>
      <c r="O29" s="6"/>
      <c r="P29" s="5" t="str">
        <f>IF(N29="","",LOOKUP(N29,Entries!B$2:B$995,Entries!K$2:K$995))</f>
        <v/>
      </c>
      <c r="Q29" s="5" t="str">
        <f>IF(N29="","",LOOKUP(N29,Entries!B$2:B$995,Entries!E$2:E$995))</f>
        <v/>
      </c>
      <c r="R29" s="5" t="str">
        <f>IF(N29="","",LOOKUP(N29,Entries!B$2:B$995,Entries!F$2:F$995))</f>
        <v/>
      </c>
      <c r="S29" s="5" t="str">
        <f>IF(N29="","",LOOKUP(N29,Entries!B$2:B$995,Entries!G$2:G$995))</f>
        <v/>
      </c>
      <c r="T29" s="3">
        <f>IF(R29="Skyrac AC",8,0)</f>
        <v>0</v>
      </c>
      <c r="U29" s="3">
        <f>IF(R29="Longwood Harriers",8,0)</f>
        <v>0</v>
      </c>
      <c r="V29" s="3">
        <f>IF(R29="Keighley &amp; Craven",8,0)</f>
        <v>0</v>
      </c>
      <c r="W29" s="3">
        <f>IF(R29="Pontefract AC",8,0)</f>
        <v>0</v>
      </c>
    </row>
    <row r="30" spans="1:23" x14ac:dyDescent="0.2">
      <c r="A30" s="4">
        <v>2</v>
      </c>
      <c r="B30" s="5">
        <v>454</v>
      </c>
      <c r="C30" s="6">
        <v>17.3</v>
      </c>
      <c r="D30" s="5" t="str">
        <f>IF(B30="","",LOOKUP(B30,Entries!B$2:B$995,Entries!K$2:K$995))</f>
        <v>Freya Child</v>
      </c>
      <c r="E30" s="5" t="str">
        <f>IF(B30="","",LOOKUP(B30,Entries!B$2:B$995,Entries!E$2:E$995))</f>
        <v>F13</v>
      </c>
      <c r="F30" s="5" t="str">
        <f>IF(B30="","",LOOKUP(B30,Entries!B$2:B$995,Entries!F$2:F$995))</f>
        <v>Pontefract AC</v>
      </c>
      <c r="G30" s="5" t="str">
        <f>IF(B30="","",LOOKUP(B30,Entries!B$2:B$995,Entries!G$2:G$995))</f>
        <v>F</v>
      </c>
      <c r="H30" s="3">
        <f>IF(F30="Skyrac AC",7,0)</f>
        <v>0</v>
      </c>
      <c r="I30" s="3">
        <f>IF(F30="Longwood Harriers",7,0)</f>
        <v>0</v>
      </c>
      <c r="J30" s="3">
        <f>IF(F30="Keighley &amp; Craven",7,0)</f>
        <v>0</v>
      </c>
      <c r="K30" s="3">
        <f>IF(F30="Pontefract AC",7,0)</f>
        <v>7</v>
      </c>
      <c r="M30" s="4">
        <v>2</v>
      </c>
      <c r="N30" s="5"/>
      <c r="O30" s="6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3">
        <f>IF(R30="Skyrac AC",7,0)</f>
        <v>0</v>
      </c>
      <c r="U30" s="3">
        <f>IF(R30="Longwood Harriers",7,0)</f>
        <v>0</v>
      </c>
      <c r="V30" s="3">
        <f>IF(R30="Keighley &amp; Craven",7,0)</f>
        <v>0</v>
      </c>
      <c r="W30" s="3">
        <f>IF(R30="Pontefract AC",7,0)</f>
        <v>0</v>
      </c>
    </row>
    <row r="31" spans="1:23" x14ac:dyDescent="0.2">
      <c r="A31" s="4">
        <v>3</v>
      </c>
      <c r="B31" s="5">
        <v>453</v>
      </c>
      <c r="C31" s="6">
        <v>18.5</v>
      </c>
      <c r="D31" s="5" t="str">
        <f>IF(B31="","",LOOKUP(B31,Entries!B$2:B$995,Entries!K$2:K$995))</f>
        <v>Isabella Tordoff</v>
      </c>
      <c r="E31" s="5" t="str">
        <f>IF(B31="","",LOOKUP(B31,Entries!B$2:B$995,Entries!E$2:E$995))</f>
        <v>F13</v>
      </c>
      <c r="F31" s="5" t="str">
        <f>IF(B31="","",LOOKUP(B31,Entries!B$2:B$995,Entries!F$2:F$995))</f>
        <v>Pontefract AC</v>
      </c>
      <c r="G31" s="5" t="str">
        <f>IF(B31="","",LOOKUP(B31,Entries!B$2:B$995,Entries!G$2:G$995))</f>
        <v>F</v>
      </c>
      <c r="H31" s="3">
        <f>IF(F31="Skyrac AC",6,0)</f>
        <v>0</v>
      </c>
      <c r="I31" s="3">
        <f>IF(F31="Longwood Harriers",6,0)</f>
        <v>0</v>
      </c>
      <c r="J31" s="3">
        <f>IF(F31="Keighley &amp; Craven",6,0)</f>
        <v>0</v>
      </c>
      <c r="K31" s="3">
        <f>IF(F31="Pontefract AC",6,0)</f>
        <v>6</v>
      </c>
      <c r="M31" s="4">
        <v>3</v>
      </c>
      <c r="N31" s="5"/>
      <c r="O31" s="6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3">
        <f>IF(R31="Skyrac AC",6,0)</f>
        <v>0</v>
      </c>
      <c r="U31" s="3">
        <f>IF(R31="Longwood Harriers",6,0)</f>
        <v>0</v>
      </c>
      <c r="V31" s="3">
        <f>IF(R31="Keighley &amp; Craven",6,0)</f>
        <v>0</v>
      </c>
      <c r="W31" s="3">
        <f>IF(R31="Pontefract AC",6,0)</f>
        <v>0</v>
      </c>
    </row>
    <row r="32" spans="1:23" x14ac:dyDescent="0.2">
      <c r="A32" s="4">
        <v>4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3">
        <f>IF(F32="Skyrac AC",5,0)</f>
        <v>0</v>
      </c>
      <c r="I32" s="3">
        <f>IF(F32="Longwood Harriers",5,0)</f>
        <v>0</v>
      </c>
      <c r="J32" s="3">
        <f>IF(F32="Keighley &amp; Craven",5,0)</f>
        <v>0</v>
      </c>
      <c r="K32" s="3">
        <f>IF(F32="Pontefract AC",5,0)</f>
        <v>0</v>
      </c>
      <c r="M32" s="4">
        <v>4</v>
      </c>
      <c r="N32" s="5"/>
      <c r="O32" s="6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3">
        <f>IF(R32="Skyrac AC",5,0)</f>
        <v>0</v>
      </c>
      <c r="U32" s="3">
        <f>IF(R32="Longwood Harriers",5,0)</f>
        <v>0</v>
      </c>
      <c r="V32" s="3">
        <f>IF(R32="Keighley &amp; Craven",5,0)</f>
        <v>0</v>
      </c>
      <c r="W32" s="3">
        <f>IF(R32="Pontefract AC",5,0)</f>
        <v>0</v>
      </c>
    </row>
    <row r="33" spans="1:23" x14ac:dyDescent="0.2">
      <c r="A33" s="4">
        <v>5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3">
        <f>IF(F33="Skyrac AC",4,0)</f>
        <v>0</v>
      </c>
      <c r="I33" s="3">
        <f>IF(F33="Longwood Harriers",4,0)</f>
        <v>0</v>
      </c>
      <c r="J33" s="3">
        <f>IF(F33="Keighley &amp; Craven",4,0)</f>
        <v>0</v>
      </c>
      <c r="K33" s="3">
        <f>IF(F33="Pontefract AC",4,0)</f>
        <v>0</v>
      </c>
      <c r="M33" s="4">
        <v>5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3">
        <f>IF(R33="Skyrac AC",4,0)</f>
        <v>0</v>
      </c>
      <c r="U33" s="3">
        <f>IF(R33="Longwood Harriers",4,0)</f>
        <v>0</v>
      </c>
      <c r="V33" s="3">
        <f>IF(R33="Keighley &amp; Craven",4,0)</f>
        <v>0</v>
      </c>
      <c r="W33" s="3">
        <f>IF(R33="Pontefract AC",4,0)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3">
        <f>IF(F34="Skyrac AC",3,0)</f>
        <v>0</v>
      </c>
      <c r="I34" s="3">
        <f>IF(F34="Longwood Harriers",3,0)</f>
        <v>0</v>
      </c>
      <c r="J34" s="3">
        <f>IF(F34="Keighley &amp; Craven",3,0)</f>
        <v>0</v>
      </c>
      <c r="K34" s="3">
        <f>IF(F34="Pontefract AC",3,0)</f>
        <v>0</v>
      </c>
      <c r="M34" s="4">
        <v>6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3">
        <f>IF(R34="Skyrac AC",3,0)</f>
        <v>0</v>
      </c>
      <c r="U34" s="3">
        <f>IF(R34="Longwood Harriers",3,0)</f>
        <v>0</v>
      </c>
      <c r="V34" s="3">
        <f>IF(R34="Keighley &amp; Craven",3,0)</f>
        <v>0</v>
      </c>
      <c r="W34" s="3">
        <f>IF(R34="Pontefract AC",3,0)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IF(B35="","",LOOKUP(B35,Entries!B$2:B$995,Entries!K$2:K$995))</f>
        <v/>
      </c>
      <c r="E35" s="5" t="str">
        <f>IF(B35="","",LOOKUP(B35,Entries!B$2:B$995,Entries!E$2:E$995))</f>
        <v/>
      </c>
      <c r="F35" s="5" t="str">
        <f>IF(B35="","",LOOKUP(B35,Entries!B$2:B$995,Entries!F$2:F$995))</f>
        <v/>
      </c>
      <c r="G35" s="5" t="str">
        <f>IF(B35="","",LOOKUP(B35,Entries!B$2:B$995,Entries!G$2:G$995))</f>
        <v/>
      </c>
      <c r="H35" s="3">
        <f>IF(F35="Skyrac AC",2,0)</f>
        <v>0</v>
      </c>
      <c r="I35" s="3">
        <f>IF(F35="Longwood Harriers",2,0)</f>
        <v>0</v>
      </c>
      <c r="J35" s="3">
        <f>IF(F35="Keighley &amp; Craven",2,0)</f>
        <v>0</v>
      </c>
      <c r="K35" s="3">
        <f>IF(F35="Pontefract AC",2,0)</f>
        <v>0</v>
      </c>
      <c r="M35" s="4">
        <v>7</v>
      </c>
      <c r="N35" s="5"/>
      <c r="O35" s="6"/>
      <c r="P35" s="5" t="str">
        <f>IF(N35="","",LOOKUP(N35,Entries!B$2:B$995,Entries!K$2:K$995))</f>
        <v/>
      </c>
      <c r="Q35" s="5" t="str">
        <f>IF(N35="","",LOOKUP(N35,Entries!B$2:B$995,Entries!E$2:E$995))</f>
        <v/>
      </c>
      <c r="R35" s="5" t="str">
        <f>IF(N35="","",LOOKUP(N35,Entries!B$2:B$995,Entries!F$2:F$995))</f>
        <v/>
      </c>
      <c r="S35" s="5" t="str">
        <f>IF(N35="","",LOOKUP(N35,Entries!B$2:B$995,Entries!G$2:G$995))</f>
        <v/>
      </c>
      <c r="T35" s="3">
        <f>IF(R35="Skyrac AC",2,0)</f>
        <v>0</v>
      </c>
      <c r="U35" s="3">
        <f>IF(R35="Longwood Harriers",2,0)</f>
        <v>0</v>
      </c>
      <c r="V35" s="3">
        <f>IF(R35="Keighley &amp; Craven",2,0)</f>
        <v>0</v>
      </c>
      <c r="W35" s="3">
        <f>IF(R35="Pontefract AC",2,0)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IF(B36="","",LOOKUP(B36,Entries!B$2:B$995,Entries!K$2:K$995))</f>
        <v/>
      </c>
      <c r="E36" s="5" t="str">
        <f>IF(B36="","",LOOKUP(B36,Entries!B$2:B$995,Entries!E$2:E$995))</f>
        <v/>
      </c>
      <c r="F36" s="5" t="str">
        <f>IF(B36="","",LOOKUP(B36,Entries!B$2:B$995,Entries!F$2:F$995))</f>
        <v/>
      </c>
      <c r="G36" s="5" t="str">
        <f>IF(B36="","",LOOKUP(B36,Entries!B$2:B$995,Entries!G$2:G$995))</f>
        <v/>
      </c>
      <c r="H36" s="3">
        <f>IF(F36="Skyrac AC",1,0)</f>
        <v>0</v>
      </c>
      <c r="I36" s="3">
        <f>IF(F36="Longwood Harriers",1,0)</f>
        <v>0</v>
      </c>
      <c r="J36" s="3">
        <f>IF(F36="Keighley &amp; Craven",1,0)</f>
        <v>0</v>
      </c>
      <c r="K36" s="3">
        <f>IF(F36="Pontefract AC",1,0)</f>
        <v>0</v>
      </c>
      <c r="M36" s="4">
        <v>8</v>
      </c>
      <c r="N36" s="5"/>
      <c r="O36" s="6"/>
      <c r="P36" s="5" t="str">
        <f>IF(N36="","",LOOKUP(N36,Entries!B$2:B$995,Entries!K$2:K$995))</f>
        <v/>
      </c>
      <c r="Q36" s="5" t="str">
        <f>IF(N36="","",LOOKUP(N36,Entries!B$2:B$995,Entries!E$2:E$995))</f>
        <v/>
      </c>
      <c r="R36" s="5" t="str">
        <f>IF(N36="","",LOOKUP(N36,Entries!B$2:B$995,Entries!F$2:F$995))</f>
        <v/>
      </c>
      <c r="S36" s="5" t="str">
        <f>IF(N36="","",LOOKUP(N36,Entries!B$2:B$995,Entries!G$2:G$995))</f>
        <v/>
      </c>
      <c r="T36" s="3">
        <f>IF(R36="Skyrac AC",1,0)</f>
        <v>0</v>
      </c>
      <c r="U36" s="3">
        <f>IF(R36="Longwood Harriers",1,0)</f>
        <v>0</v>
      </c>
      <c r="V36" s="3">
        <f>IF(R36="Keighley &amp; Craven",1,0)</f>
        <v>0</v>
      </c>
      <c r="W36" s="3">
        <f>IF(R36="Pontefract AC",1,0)</f>
        <v>0</v>
      </c>
    </row>
    <row r="37" spans="1:23" x14ac:dyDescent="0.2">
      <c r="A37" s="4"/>
      <c r="B37" s="5"/>
      <c r="C37" s="6"/>
      <c r="D37" s="8" t="s">
        <v>17</v>
      </c>
      <c r="E37" s="9">
        <f>SUM(H29:H36)</f>
        <v>8</v>
      </c>
      <c r="F37" s="9" t="s">
        <v>28</v>
      </c>
      <c r="G37" s="9"/>
      <c r="M37" s="4"/>
      <c r="N37" s="5"/>
      <c r="O37" s="6"/>
      <c r="P37" s="8" t="s">
        <v>17</v>
      </c>
      <c r="Q37" s="9">
        <f>SUM(T29:T36)</f>
        <v>0</v>
      </c>
      <c r="R37" s="9" t="s">
        <v>28</v>
      </c>
      <c r="S37" s="9"/>
    </row>
    <row r="38" spans="1:23" x14ac:dyDescent="0.2">
      <c r="A38" s="4"/>
      <c r="B38" s="5"/>
      <c r="C38" s="6"/>
      <c r="D38" s="9"/>
      <c r="E38" s="9">
        <f>SUM(I29:I36)</f>
        <v>0</v>
      </c>
      <c r="F38" s="9" t="s">
        <v>1337</v>
      </c>
      <c r="G38" s="9"/>
      <c r="M38" s="4"/>
      <c r="N38" s="5"/>
      <c r="O38" s="6"/>
      <c r="P38" s="9"/>
      <c r="Q38" s="9">
        <f>SUM(U29:U36)</f>
        <v>0</v>
      </c>
      <c r="R38" s="9" t="s">
        <v>1337</v>
      </c>
      <c r="S38" s="9"/>
    </row>
    <row r="39" spans="1:23" x14ac:dyDescent="0.2">
      <c r="A39" s="4"/>
      <c r="B39" s="5"/>
      <c r="C39" s="6"/>
      <c r="D39" s="31"/>
      <c r="E39" s="9">
        <f>SUM(J29:J36)</f>
        <v>0</v>
      </c>
      <c r="F39" s="31" t="s">
        <v>27</v>
      </c>
      <c r="G39" s="32"/>
      <c r="M39" s="28"/>
      <c r="N39" s="29"/>
      <c r="O39" s="30"/>
      <c r="P39" s="31"/>
      <c r="Q39" s="9">
        <f>SUM(V29:V36)</f>
        <v>0</v>
      </c>
      <c r="R39" s="31" t="s">
        <v>27</v>
      </c>
      <c r="S39" s="32"/>
    </row>
    <row r="40" spans="1:23" ht="13.5" thickBot="1" x14ac:dyDescent="0.25">
      <c r="A40" s="4"/>
      <c r="B40" s="5"/>
      <c r="C40" s="6"/>
      <c r="D40" s="31"/>
      <c r="E40" s="9">
        <f>SUM(K29:K36)</f>
        <v>13</v>
      </c>
      <c r="F40" s="31" t="s">
        <v>29</v>
      </c>
      <c r="G40" s="32"/>
      <c r="M40" s="28"/>
      <c r="N40" s="29"/>
      <c r="O40" s="30"/>
      <c r="P40" s="31"/>
      <c r="Q40" s="9">
        <f>SUM(W29:W36)</f>
        <v>0</v>
      </c>
      <c r="R40" s="31" t="s">
        <v>29</v>
      </c>
      <c r="S40" s="32"/>
    </row>
    <row r="41" spans="1:23" x14ac:dyDescent="0.2">
      <c r="A41" s="235" t="s">
        <v>61</v>
      </c>
      <c r="B41" s="236"/>
      <c r="C41" s="236"/>
      <c r="D41" s="236"/>
      <c r="E41" s="236"/>
      <c r="F41" s="236"/>
      <c r="G41" s="237"/>
      <c r="H41" s="2"/>
      <c r="I41" s="2"/>
      <c r="J41" s="2"/>
      <c r="M41" s="241" t="s">
        <v>104</v>
      </c>
      <c r="N41" s="242"/>
      <c r="O41" s="242"/>
      <c r="P41" s="242"/>
      <c r="Q41" s="242"/>
      <c r="R41" s="242"/>
      <c r="S41" s="243"/>
      <c r="T41" s="2"/>
      <c r="U41" s="2"/>
      <c r="V41" s="2"/>
    </row>
    <row r="42" spans="1:23" x14ac:dyDescent="0.2">
      <c r="A42" s="4">
        <v>1</v>
      </c>
      <c r="B42" s="5"/>
      <c r="C42" s="6"/>
      <c r="D42" s="5" t="str">
        <f>IF(B42="","",LOOKUP(B42,Entries!B$2:B$995,Entries!K$2:K$995))</f>
        <v/>
      </c>
      <c r="E42" s="5" t="str">
        <f>IF(B42="","",LOOKUP(B42,Entries!B$2:B$995,Entries!E$2:E$995))</f>
        <v/>
      </c>
      <c r="F42" s="5" t="str">
        <f>IF(B42="","",LOOKUP(B42,Entries!B$2:B$995,Entries!F$2:F$995))</f>
        <v/>
      </c>
      <c r="G42" s="5" t="str">
        <f>IF(B42="","",LOOKUP(B42,Entries!B$2:B$995,Entries!G$2:G$995))</f>
        <v/>
      </c>
      <c r="H42" s="3">
        <f>IF(F42="Skyrac AC",8,0)</f>
        <v>0</v>
      </c>
      <c r="I42" s="3">
        <f>IF(F42="Longwood Harriers",8,0)</f>
        <v>0</v>
      </c>
      <c r="J42" s="3">
        <f>IF(F42="Keighley &amp; Craven",8,0)</f>
        <v>0</v>
      </c>
      <c r="K42" s="3">
        <f>IF(F42="Pontefract AC",8,0)</f>
        <v>0</v>
      </c>
      <c r="M42" s="4">
        <v>1</v>
      </c>
      <c r="N42" s="5"/>
      <c r="O42" s="6"/>
      <c r="P42" s="5" t="str">
        <f>IF(N42="","",LOOKUP(N42,Entries!B$2:B$995,Entries!K$2:K$995))</f>
        <v/>
      </c>
      <c r="Q42" s="5" t="str">
        <f>IF(N42="","",LOOKUP(N42,Entries!B$2:B$995,Entries!E$2:E$995))</f>
        <v/>
      </c>
      <c r="R42" s="5" t="str">
        <f>IF(N42="","",LOOKUP(N42,Entries!B$2:B$995,Entries!F$2:F$995))</f>
        <v/>
      </c>
      <c r="S42" s="5" t="str">
        <f>IF(N42="","",LOOKUP(N42,Entries!B$2:B$995,Entries!G$2:G$995))</f>
        <v/>
      </c>
      <c r="T42" s="3">
        <f>IF(R42="Skyrac AC",8,0)</f>
        <v>0</v>
      </c>
      <c r="U42" s="3">
        <f>IF(R42="Longwood Harriers",8,0)</f>
        <v>0</v>
      </c>
      <c r="V42" s="3">
        <f>IF(R42="Keighley &amp; Craven",8,0)</f>
        <v>0</v>
      </c>
      <c r="W42" s="3">
        <f>IF(R42="Pontefract AC",8,0)</f>
        <v>0</v>
      </c>
    </row>
    <row r="43" spans="1:23" x14ac:dyDescent="0.2">
      <c r="A43" s="4">
        <v>2</v>
      </c>
      <c r="B43" s="5"/>
      <c r="C43" s="6"/>
      <c r="D43" s="5" t="str">
        <f>IF(B43="","",LOOKUP(B43,Entries!B$2:B$995,Entries!K$2:K$995))</f>
        <v/>
      </c>
      <c r="E43" s="5" t="str">
        <f>IF(B43="","",LOOKUP(B43,Entries!B$2:B$995,Entries!E$2:E$995))</f>
        <v/>
      </c>
      <c r="F43" s="5" t="str">
        <f>IF(B43="","",LOOKUP(B43,Entries!B$2:B$995,Entries!F$2:F$995))</f>
        <v/>
      </c>
      <c r="G43" s="5" t="str">
        <f>IF(B43="","",LOOKUP(B43,Entries!B$2:B$995,Entries!G$2:G$995))</f>
        <v/>
      </c>
      <c r="H43" s="3">
        <f>IF(F43="Skyrac AC",7,0)</f>
        <v>0</v>
      </c>
      <c r="I43" s="3">
        <f>IF(F43="Longwood Harriers",7,0)</f>
        <v>0</v>
      </c>
      <c r="J43" s="3">
        <f>IF(F43="Keighley &amp; Craven",7,0)</f>
        <v>0</v>
      </c>
      <c r="K43" s="3">
        <f>IF(F43="Pontefract AC",7,0)</f>
        <v>0</v>
      </c>
      <c r="M43" s="4">
        <v>2</v>
      </c>
      <c r="N43" s="5"/>
      <c r="O43" s="6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3">
        <f>IF(R43="Skyrac AC",7,0)</f>
        <v>0</v>
      </c>
      <c r="U43" s="3">
        <f>IF(R43="Longwood Harriers",7,0)</f>
        <v>0</v>
      </c>
      <c r="V43" s="3">
        <f>IF(R43="Keighley &amp; Craven",7,0)</f>
        <v>0</v>
      </c>
      <c r="W43" s="3">
        <f>IF(R43="Pontefract AC",7,0)</f>
        <v>0</v>
      </c>
    </row>
    <row r="44" spans="1:23" x14ac:dyDescent="0.2">
      <c r="A44" s="4">
        <v>3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3">
        <f>IF(F44="Skyrac AC",6,0)</f>
        <v>0</v>
      </c>
      <c r="I44" s="3">
        <f>IF(F44="Longwood Harriers",6,0)</f>
        <v>0</v>
      </c>
      <c r="J44" s="3">
        <f>IF(F44="Keighley &amp; Craven",6,0)</f>
        <v>0</v>
      </c>
      <c r="K44" s="3">
        <f>IF(F44="Pontefract AC",6,0)</f>
        <v>0</v>
      </c>
      <c r="M44" s="4">
        <v>3</v>
      </c>
      <c r="N44" s="5"/>
      <c r="O44" s="6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3">
        <f>IF(R44="Skyrac AC",6,0)</f>
        <v>0</v>
      </c>
      <c r="U44" s="3">
        <f>IF(R44="Longwood Harriers",6,0)</f>
        <v>0</v>
      </c>
      <c r="V44" s="3">
        <f>IF(R44="Keighley &amp; Craven",6,0)</f>
        <v>0</v>
      </c>
      <c r="W44" s="3">
        <f>IF(R44="Pontefract AC",6,0)</f>
        <v>0</v>
      </c>
    </row>
    <row r="45" spans="1:23" x14ac:dyDescent="0.2">
      <c r="A45" s="4">
        <v>4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3">
        <f>IF(F45="Skyrac AC",5,0)</f>
        <v>0</v>
      </c>
      <c r="I45" s="3">
        <f>IF(F45="Longwood Harriers",5,0)</f>
        <v>0</v>
      </c>
      <c r="J45" s="3">
        <f>IF(F45="Keighley &amp; Craven",5,0)</f>
        <v>0</v>
      </c>
      <c r="K45" s="3">
        <f>IF(F45="Pontefract AC",5,0)</f>
        <v>0</v>
      </c>
      <c r="M45" s="4">
        <v>4</v>
      </c>
      <c r="N45" s="5"/>
      <c r="O45" s="6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3">
        <f>IF(R45="Skyrac AC",5,0)</f>
        <v>0</v>
      </c>
      <c r="U45" s="3">
        <f>IF(R45="Longwood Harriers",5,0)</f>
        <v>0</v>
      </c>
      <c r="V45" s="3">
        <f>IF(R45="Keighley &amp; Craven",5,0)</f>
        <v>0</v>
      </c>
      <c r="W45" s="3">
        <f>IF(R45="Pontefract AC",5,0)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3">
        <f>IF(F46="Skyrac AC",4,0)</f>
        <v>0</v>
      </c>
      <c r="I46" s="3">
        <f>IF(F46="Longwood Harriers",4,0)</f>
        <v>0</v>
      </c>
      <c r="J46" s="3">
        <f>IF(F46="Keighley &amp; Craven",4,0)</f>
        <v>0</v>
      </c>
      <c r="K46" s="3">
        <f>IF(F46="Pontefract AC",4,0)</f>
        <v>0</v>
      </c>
      <c r="M46" s="4">
        <v>5</v>
      </c>
      <c r="N46" s="5"/>
      <c r="O46" s="6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3">
        <f>IF(R46="Skyrac AC",4,0)</f>
        <v>0</v>
      </c>
      <c r="U46" s="3">
        <f>IF(R46="Longwood Harriers",4,0)</f>
        <v>0</v>
      </c>
      <c r="V46" s="3">
        <f>IF(R46="Keighley &amp; Craven",4,0)</f>
        <v>0</v>
      </c>
      <c r="W46" s="3">
        <f>IF(R46="Pontefract AC",4,0)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IF(B47="","",LOOKUP(B47,Entries!B$2:B$995,Entries!K$2:K$995))</f>
        <v/>
      </c>
      <c r="E47" s="5" t="str">
        <f>IF(B47="","",LOOKUP(B47,Entries!B$2:B$995,Entries!E$2:E$995))</f>
        <v/>
      </c>
      <c r="F47" s="5" t="str">
        <f>IF(B47="","",LOOKUP(B47,Entries!B$2:B$995,Entries!F$2:F$995))</f>
        <v/>
      </c>
      <c r="G47" s="5" t="str">
        <f>IF(B47="","",LOOKUP(B47,Entries!B$2:B$995,Entries!G$2:G$995))</f>
        <v/>
      </c>
      <c r="H47" s="3">
        <f>IF(F47="Skyrac AC",3,0)</f>
        <v>0</v>
      </c>
      <c r="I47" s="3">
        <f>IF(F47="Longwood Harriers",3,0)</f>
        <v>0</v>
      </c>
      <c r="J47" s="3">
        <f>IF(F47="Keighley &amp; Craven",3,0)</f>
        <v>0</v>
      </c>
      <c r="K47" s="3">
        <f>IF(F47="Pontefract AC",3,0)</f>
        <v>0</v>
      </c>
      <c r="M47" s="4">
        <v>6</v>
      </c>
      <c r="N47" s="5"/>
      <c r="O47" s="6"/>
      <c r="P47" s="5" t="str">
        <f>IF(N47="","",LOOKUP(N47,Entries!B$2:B$995,Entries!K$2:K$995))</f>
        <v/>
      </c>
      <c r="Q47" s="5" t="str">
        <f>IF(N47="","",LOOKUP(N47,Entries!B$2:B$995,Entries!E$2:E$995))</f>
        <v/>
      </c>
      <c r="R47" s="5" t="str">
        <f>IF(N47="","",LOOKUP(N47,Entries!B$2:B$995,Entries!F$2:F$995))</f>
        <v/>
      </c>
      <c r="S47" s="5" t="str">
        <f>IF(N47="","",LOOKUP(N47,Entries!B$2:B$995,Entries!G$2:G$995))</f>
        <v/>
      </c>
      <c r="T47" s="3">
        <f>IF(R47="Skyrac AC",3,0)</f>
        <v>0</v>
      </c>
      <c r="U47" s="3">
        <f>IF(R47="Longwood Harriers",3,0)</f>
        <v>0</v>
      </c>
      <c r="V47" s="3">
        <f>IF(R47="Keighley &amp; Craven",3,0)</f>
        <v>0</v>
      </c>
      <c r="W47" s="3">
        <f>IF(R47="Pontefract AC",3,0)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IF(B48="","",LOOKUP(B48,Entries!B$2:B$995,Entries!K$2:K$995))</f>
        <v/>
      </c>
      <c r="E48" s="5" t="str">
        <f>IF(B48="","",LOOKUP(B48,Entries!B$2:B$995,Entries!E$2:E$995))</f>
        <v/>
      </c>
      <c r="F48" s="5" t="str">
        <f>IF(B48="","",LOOKUP(B48,Entries!B$2:B$995,Entries!F$2:F$995))</f>
        <v/>
      </c>
      <c r="G48" s="5" t="str">
        <f>IF(B48="","",LOOKUP(B48,Entries!B$2:B$995,Entries!G$2:G$995))</f>
        <v/>
      </c>
      <c r="H48" s="3">
        <f>IF(F48="Skyrac AC",2,0)</f>
        <v>0</v>
      </c>
      <c r="I48" s="3">
        <f>IF(F48="Longwood Harriers",2,0)</f>
        <v>0</v>
      </c>
      <c r="J48" s="3">
        <f>IF(F48="Keighley &amp; Craven",2,0)</f>
        <v>0</v>
      </c>
      <c r="K48" s="3">
        <f>IF(F48="Pontefract AC",2,0)</f>
        <v>0</v>
      </c>
      <c r="M48" s="4">
        <v>7</v>
      </c>
      <c r="N48" s="5"/>
      <c r="O48" s="6"/>
      <c r="P48" s="5" t="str">
        <f>IF(N48="","",LOOKUP(N48,Entries!B$2:B$995,Entries!K$2:K$995))</f>
        <v/>
      </c>
      <c r="Q48" s="5" t="str">
        <f>IF(N48="","",LOOKUP(N48,Entries!B$2:B$995,Entries!E$2:E$995))</f>
        <v/>
      </c>
      <c r="R48" s="5" t="str">
        <f>IF(N48="","",LOOKUP(N48,Entries!B$2:B$995,Entries!F$2:F$995))</f>
        <v/>
      </c>
      <c r="S48" s="5" t="str">
        <f>IF(N48="","",LOOKUP(N48,Entries!B$2:B$995,Entries!G$2:G$995))</f>
        <v/>
      </c>
      <c r="T48" s="3">
        <f>IF(R48="Skyrac AC",2,0)</f>
        <v>0</v>
      </c>
      <c r="U48" s="3">
        <f>IF(R48="Longwood Harriers",2,0)</f>
        <v>0</v>
      </c>
      <c r="V48" s="3">
        <f>IF(R48="Keighley &amp; Craven",2,0)</f>
        <v>0</v>
      </c>
      <c r="W48" s="3">
        <f>IF(R48="Pontefract AC",2,0)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IF(B49="","",LOOKUP(B49,Entries!B$2:B$995,Entries!K$2:K$995))</f>
        <v/>
      </c>
      <c r="E49" s="5" t="str">
        <f>IF(B49="","",LOOKUP(B49,Entries!B$2:B$995,Entries!E$2:E$995))</f>
        <v/>
      </c>
      <c r="F49" s="5" t="str">
        <f>IF(B49="","",LOOKUP(B49,Entries!B$2:B$995,Entries!F$2:F$995))</f>
        <v/>
      </c>
      <c r="G49" s="5" t="str">
        <f>IF(B49="","",LOOKUP(B49,Entries!B$2:B$995,Entries!G$2:G$995))</f>
        <v/>
      </c>
      <c r="H49" s="3">
        <f>IF(F49="Skyrac AC",1,0)</f>
        <v>0</v>
      </c>
      <c r="I49" s="3">
        <f>IF(F49="Longwood Harriers",1,0)</f>
        <v>0</v>
      </c>
      <c r="J49" s="3">
        <f>IF(F49="Keighley &amp; Craven",1,0)</f>
        <v>0</v>
      </c>
      <c r="K49" s="3">
        <f>IF(F49="Pontefract AC",1,0)</f>
        <v>0</v>
      </c>
      <c r="M49" s="4">
        <v>8</v>
      </c>
      <c r="N49" s="5"/>
      <c r="O49" s="6"/>
      <c r="P49" s="5" t="str">
        <f>IF(N49="","",LOOKUP(N49,Entries!B$2:B$995,Entries!K$2:K$995))</f>
        <v/>
      </c>
      <c r="Q49" s="5" t="str">
        <f>IF(N49="","",LOOKUP(N49,Entries!B$2:B$995,Entries!E$2:E$995))</f>
        <v/>
      </c>
      <c r="R49" s="5" t="str">
        <f>IF(N49="","",LOOKUP(N49,Entries!B$2:B$995,Entries!F$2:F$995))</f>
        <v/>
      </c>
      <c r="S49" s="5" t="str">
        <f>IF(N49="","",LOOKUP(N49,Entries!B$2:B$995,Entries!G$2:G$995))</f>
        <v/>
      </c>
      <c r="T49" s="3">
        <f>IF(R49="Skyrac AC",1,0)</f>
        <v>0</v>
      </c>
      <c r="U49" s="3">
        <f>IF(R49="Longwood Harriers",1,0)</f>
        <v>0</v>
      </c>
      <c r="V49" s="3">
        <f>IF(R49="Keighley &amp; Craven",1,0)</f>
        <v>0</v>
      </c>
      <c r="W49" s="3">
        <f>IF(R49="Pontefract AC",1,0)</f>
        <v>0</v>
      </c>
    </row>
    <row r="50" spans="1:23" x14ac:dyDescent="0.2">
      <c r="A50" s="4"/>
      <c r="B50" s="5"/>
      <c r="C50" s="6"/>
      <c r="D50" s="8" t="s">
        <v>17</v>
      </c>
      <c r="E50" s="9">
        <f>SUM(H42:H49)</f>
        <v>0</v>
      </c>
      <c r="F50" s="9" t="s">
        <v>28</v>
      </c>
      <c r="G50" s="9"/>
      <c r="M50" s="4"/>
      <c r="N50" s="5"/>
      <c r="O50" s="6"/>
      <c r="P50" s="8" t="s">
        <v>17</v>
      </c>
      <c r="Q50" s="9">
        <f>SUM(T42:T49)</f>
        <v>0</v>
      </c>
      <c r="R50" s="9" t="s">
        <v>28</v>
      </c>
      <c r="S50" s="9"/>
    </row>
    <row r="51" spans="1:23" x14ac:dyDescent="0.2">
      <c r="A51" s="4"/>
      <c r="B51" s="5"/>
      <c r="C51" s="6"/>
      <c r="D51" s="9"/>
      <c r="E51" s="9">
        <f>SUM(I42:I49)</f>
        <v>0</v>
      </c>
      <c r="F51" s="9" t="s">
        <v>1337</v>
      </c>
      <c r="G51" s="9"/>
      <c r="M51" s="4"/>
      <c r="N51" s="5"/>
      <c r="O51" s="6"/>
      <c r="P51" s="9"/>
      <c r="Q51" s="9">
        <f>SUM(U42:U49)</f>
        <v>0</v>
      </c>
      <c r="R51" s="9" t="s">
        <v>1337</v>
      </c>
      <c r="S51" s="9"/>
    </row>
    <row r="52" spans="1:23" x14ac:dyDescent="0.2">
      <c r="A52" s="4"/>
      <c r="B52" s="5"/>
      <c r="C52" s="6"/>
      <c r="D52" s="31"/>
      <c r="E52" s="9">
        <f>SUM(J42:J49)</f>
        <v>0</v>
      </c>
      <c r="F52" s="31" t="s">
        <v>27</v>
      </c>
      <c r="G52" s="32"/>
      <c r="M52" s="28"/>
      <c r="N52" s="29"/>
      <c r="O52" s="30"/>
      <c r="P52" s="31"/>
      <c r="Q52" s="9">
        <f>SUM(V42:V49)</f>
        <v>0</v>
      </c>
      <c r="R52" s="31" t="s">
        <v>27</v>
      </c>
      <c r="S52" s="32"/>
    </row>
    <row r="53" spans="1:23" ht="13.5" thickBot="1" x14ac:dyDescent="0.25">
      <c r="A53" s="4"/>
      <c r="B53" s="5"/>
      <c r="C53" s="6"/>
      <c r="D53" s="31"/>
      <c r="E53" s="9">
        <f>SUM(K42:K49)</f>
        <v>0</v>
      </c>
      <c r="F53" s="31" t="s">
        <v>29</v>
      </c>
      <c r="G53" s="32"/>
      <c r="M53" s="28"/>
      <c r="N53" s="29"/>
      <c r="O53" s="30"/>
      <c r="P53" s="31"/>
      <c r="Q53" s="9">
        <f>SUM(W42:W49)</f>
        <v>0</v>
      </c>
      <c r="R53" s="31" t="s">
        <v>29</v>
      </c>
      <c r="S53" s="32"/>
    </row>
    <row r="54" spans="1:23" x14ac:dyDescent="0.2">
      <c r="A54" s="235" t="s">
        <v>62</v>
      </c>
      <c r="B54" s="236"/>
      <c r="C54" s="236"/>
      <c r="D54" s="236"/>
      <c r="E54" s="236"/>
      <c r="F54" s="236"/>
      <c r="G54" s="237"/>
      <c r="H54" s="2"/>
      <c r="I54" s="2"/>
      <c r="J54" s="2"/>
      <c r="M54" s="241" t="s">
        <v>34</v>
      </c>
      <c r="N54" s="242"/>
      <c r="O54" s="242"/>
      <c r="P54" s="242"/>
      <c r="Q54" s="242"/>
      <c r="R54" s="242"/>
      <c r="S54" s="243"/>
      <c r="T54" s="2"/>
      <c r="U54" s="2"/>
      <c r="V54" s="2"/>
    </row>
    <row r="55" spans="1:23" x14ac:dyDescent="0.2">
      <c r="A55" s="4">
        <v>1</v>
      </c>
      <c r="B55" s="5">
        <v>481</v>
      </c>
      <c r="C55" s="6">
        <v>12.7</v>
      </c>
      <c r="D55" s="5" t="str">
        <f>IF(B55="","",LOOKUP(B55,Entries!B$2:B$995,Entries!K$2:K$995))</f>
        <v>Grace Walker</v>
      </c>
      <c r="E55" s="5" t="str">
        <f>IF(B55="","",LOOKUP(B55,Entries!B$2:B$995,Entries!E$2:E$995))</f>
        <v>F15</v>
      </c>
      <c r="F55" s="5" t="str">
        <f>IF(B55="","",LOOKUP(B55,Entries!B$2:B$995,Entries!F$2:F$995))</f>
        <v>Skyrac AC</v>
      </c>
      <c r="G55" s="5" t="str">
        <f>IF(B55="","",LOOKUP(B55,Entries!B$2:B$995,Entries!G$2:G$995))</f>
        <v>F</v>
      </c>
      <c r="H55" s="3">
        <f>IF(F55="Skyrac AC",8,0)</f>
        <v>8</v>
      </c>
      <c r="I55" s="3">
        <f>IF(F55="Longwood Harriers",8,0)</f>
        <v>0</v>
      </c>
      <c r="J55" s="3">
        <f>IF(F55="Keighley &amp; Craven",8,0)</f>
        <v>0</v>
      </c>
      <c r="K55" s="3">
        <f>IF(F55="Pontefract AC",8,0)</f>
        <v>0</v>
      </c>
      <c r="M55" s="4">
        <v>1</v>
      </c>
      <c r="N55" s="5">
        <v>492</v>
      </c>
      <c r="O55" s="6">
        <v>4.18</v>
      </c>
      <c r="P55" s="5" t="str">
        <f>IF(N55="","",LOOKUP(N55,Entries!B$2:B$995,Entries!K$2:K$995))</f>
        <v>Neveah Copeland</v>
      </c>
      <c r="Q55" s="5" t="str">
        <f>IF(N55="","",LOOKUP(N55,Entries!B$2:B$995,Entries!E$2:E$995))</f>
        <v>F15</v>
      </c>
      <c r="R55" s="5" t="str">
        <f>IF(N55="","",LOOKUP(N55,Entries!B$2:B$995,Entries!F$2:F$995))</f>
        <v>Skyrac AC</v>
      </c>
      <c r="S55" s="5" t="str">
        <f>IF(N55="","",LOOKUP(N55,Entries!B$2:B$995,Entries!G$2:G$995))</f>
        <v>F</v>
      </c>
      <c r="T55" s="3">
        <f>IF(R55="Skyrac AC",8,0)</f>
        <v>8</v>
      </c>
      <c r="U55" s="3">
        <f>IF(R55="Longwood Harriers",8,0)</f>
        <v>0</v>
      </c>
      <c r="V55" s="3">
        <f>IF(R55="Keighley &amp; Craven",8,0)</f>
        <v>0</v>
      </c>
      <c r="W55" s="3">
        <f>IF(R55="Pontefract AC",8,0)</f>
        <v>0</v>
      </c>
    </row>
    <row r="56" spans="1:23" x14ac:dyDescent="0.2">
      <c r="A56" s="4">
        <v>2</v>
      </c>
      <c r="B56" s="5">
        <v>507</v>
      </c>
      <c r="C56" s="6">
        <v>15.2</v>
      </c>
      <c r="D56" s="5" t="str">
        <f>IF(B56="","",LOOKUP(B56,Entries!B$2:B$995,Entries!K$2:K$995))</f>
        <v>Charlotte Lunn</v>
      </c>
      <c r="E56" s="5" t="str">
        <f>IF(B56="","",LOOKUP(B56,Entries!B$2:B$995,Entries!E$2:E$995))</f>
        <v>F15</v>
      </c>
      <c r="F56" s="5" t="str">
        <f>IF(B56="","",LOOKUP(B56,Entries!B$2:B$995,Entries!F$2:F$995))</f>
        <v>Skyrac AC</v>
      </c>
      <c r="G56" s="5" t="str">
        <f>IF(B56="","",LOOKUP(B56,Entries!B$2:B$995,Entries!G$2:G$995))</f>
        <v>F</v>
      </c>
      <c r="H56" s="3">
        <f>IF(F56="Skyrac AC",7,0)</f>
        <v>7</v>
      </c>
      <c r="I56" s="3">
        <f>IF(F56="Longwood Harriers",7,0)</f>
        <v>0</v>
      </c>
      <c r="J56" s="3">
        <f>IF(F56="Keighley &amp; Craven",7,0)</f>
        <v>0</v>
      </c>
      <c r="K56" s="3">
        <f>IF(F56="Pontefract AC",7,0)</f>
        <v>0</v>
      </c>
      <c r="M56" s="4">
        <v>2</v>
      </c>
      <c r="N56" s="5">
        <v>484</v>
      </c>
      <c r="O56" s="6">
        <v>3.27</v>
      </c>
      <c r="P56" s="5" t="str">
        <f>IF(N56="","",LOOKUP(N56,Entries!B$2:B$995,Entries!K$2:K$995))</f>
        <v>Hannah Cleavin</v>
      </c>
      <c r="Q56" s="5" t="str">
        <f>IF(N56="","",LOOKUP(N56,Entries!B$2:B$995,Entries!E$2:E$995))</f>
        <v>F15</v>
      </c>
      <c r="R56" s="5" t="str">
        <f>IF(N56="","",LOOKUP(N56,Entries!B$2:B$995,Entries!F$2:F$995))</f>
        <v>Skyrac AC</v>
      </c>
      <c r="S56" s="5" t="str">
        <f>IF(N56="","",LOOKUP(N56,Entries!B$2:B$995,Entries!G$2:G$995))</f>
        <v>F</v>
      </c>
      <c r="T56" s="3">
        <f>IF(R56="Skyrac AC",7,0)</f>
        <v>7</v>
      </c>
      <c r="U56" s="3">
        <f>IF(R56="Longwood Harriers",7,0)</f>
        <v>0</v>
      </c>
      <c r="V56" s="3">
        <f>IF(R56="Keighley &amp; Craven",7,0)</f>
        <v>0</v>
      </c>
      <c r="W56" s="3">
        <f>IF(R56="Pontefract AC",7,0)</f>
        <v>0</v>
      </c>
    </row>
    <row r="57" spans="1:23" x14ac:dyDescent="0.2">
      <c r="A57" s="4">
        <v>3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3">
        <f>IF(F57="Skyrac AC",6,0)</f>
        <v>0</v>
      </c>
      <c r="I57" s="3">
        <f>IF(F57="Longwood Harriers",6,0)</f>
        <v>0</v>
      </c>
      <c r="J57" s="3">
        <f>IF(F57="Keighley &amp; Craven",6,0)</f>
        <v>0</v>
      </c>
      <c r="K57" s="3">
        <f>IF(F57="Pontefract AC",6,0)</f>
        <v>0</v>
      </c>
      <c r="M57" s="4">
        <v>3</v>
      </c>
      <c r="N57" s="5"/>
      <c r="O57" s="6"/>
      <c r="P57" s="5" t="str">
        <f>IF(N57="","",LOOKUP(N57,Entries!B$2:B$995,Entries!K$2:K$995))</f>
        <v/>
      </c>
      <c r="Q57" s="5" t="str">
        <f>IF(N57="","",LOOKUP(N57,Entries!B$2:B$995,Entries!E$2:E$995))</f>
        <v/>
      </c>
      <c r="R57" s="5" t="str">
        <f>IF(N57="","",LOOKUP(N57,Entries!B$2:B$995,Entries!F$2:F$995))</f>
        <v/>
      </c>
      <c r="S57" s="5" t="str">
        <f>IF(N57="","",LOOKUP(N57,Entries!B$2:B$995,Entries!G$2:G$995))</f>
        <v/>
      </c>
      <c r="T57" s="3">
        <f>IF(R57="Skyrac AC",6,0)</f>
        <v>0</v>
      </c>
      <c r="U57" s="3">
        <f>IF(R57="Longwood Harriers",6,0)</f>
        <v>0</v>
      </c>
      <c r="V57" s="3">
        <f>IF(R57="Keighley &amp; Craven",6,0)</f>
        <v>0</v>
      </c>
      <c r="W57" s="3">
        <f>IF(R57="Pontefract AC",6,0)</f>
        <v>0</v>
      </c>
    </row>
    <row r="58" spans="1:23" x14ac:dyDescent="0.2">
      <c r="A58" s="4">
        <v>4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3">
        <f>IF(F58="Skyrac AC",5,0)</f>
        <v>0</v>
      </c>
      <c r="I58" s="3">
        <f>IF(F58="Longwood Harriers",5,0)</f>
        <v>0</v>
      </c>
      <c r="J58" s="3">
        <f>IF(F58="Keighley &amp; Craven",5,0)</f>
        <v>0</v>
      </c>
      <c r="K58" s="3">
        <f>IF(F58="Pontefract AC",5,0)</f>
        <v>0</v>
      </c>
      <c r="M58" s="4">
        <v>4</v>
      </c>
      <c r="N58" s="5"/>
      <c r="O58" s="6"/>
      <c r="P58" s="5" t="str">
        <f>IF(N58="","",LOOKUP(N58,Entries!B$2:B$995,Entries!K$2:K$995))</f>
        <v/>
      </c>
      <c r="Q58" s="5" t="str">
        <f>IF(N58="","",LOOKUP(N58,Entries!B$2:B$995,Entries!E$2:E$995))</f>
        <v/>
      </c>
      <c r="R58" s="5" t="str">
        <f>IF(N58="","",LOOKUP(N58,Entries!B$2:B$995,Entries!F$2:F$995))</f>
        <v/>
      </c>
      <c r="S58" s="5" t="str">
        <f>IF(N58="","",LOOKUP(N58,Entries!B$2:B$995,Entries!G$2:G$995))</f>
        <v/>
      </c>
      <c r="T58" s="3">
        <f>IF(R58="Skyrac AC",5,0)</f>
        <v>0</v>
      </c>
      <c r="U58" s="3">
        <f>IF(R58="Longwood Harriers",5,0)</f>
        <v>0</v>
      </c>
      <c r="V58" s="3">
        <f>IF(R58="Keighley &amp; Craven",5,0)</f>
        <v>0</v>
      </c>
      <c r="W58" s="3">
        <f>IF(R58="Pontefract AC",5,0)</f>
        <v>0</v>
      </c>
    </row>
    <row r="59" spans="1:23" x14ac:dyDescent="0.2">
      <c r="A59" s="4">
        <v>5</v>
      </c>
      <c r="B59" s="5"/>
      <c r="C59" s="6"/>
      <c r="D59" s="5" t="str">
        <f>IF(B59="","",LOOKUP(B59,Entries!B$2:B$995,Entries!K$2:K$995))</f>
        <v/>
      </c>
      <c r="E59" s="5" t="str">
        <f>IF(B59="","",LOOKUP(B59,Entries!B$2:B$995,Entries!E$2:E$995))</f>
        <v/>
      </c>
      <c r="F59" s="5" t="str">
        <f>IF(B59="","",LOOKUP(B59,Entries!B$2:B$995,Entries!F$2:F$995))</f>
        <v/>
      </c>
      <c r="G59" s="5" t="str">
        <f>IF(B59="","",LOOKUP(B59,Entries!B$2:B$995,Entries!G$2:G$995))</f>
        <v/>
      </c>
      <c r="H59" s="3">
        <f>IF(F59="Skyrac AC",4,0)</f>
        <v>0</v>
      </c>
      <c r="I59" s="3">
        <f>IF(F59="Longwood Harriers",4,0)</f>
        <v>0</v>
      </c>
      <c r="J59" s="3">
        <f>IF(F59="Keighley &amp; Craven",4,0)</f>
        <v>0</v>
      </c>
      <c r="K59" s="3">
        <f>IF(F59="Pontefract AC",4,0)</f>
        <v>0</v>
      </c>
      <c r="M59" s="4">
        <v>5</v>
      </c>
      <c r="N59" s="5"/>
      <c r="O59" s="6"/>
      <c r="P59" s="5" t="str">
        <f>IF(N59="","",LOOKUP(N59,Entries!B$2:B$995,Entries!K$2:K$995))</f>
        <v/>
      </c>
      <c r="Q59" s="5" t="str">
        <f>IF(N59="","",LOOKUP(N59,Entries!B$2:B$995,Entries!E$2:E$995))</f>
        <v/>
      </c>
      <c r="R59" s="5" t="str">
        <f>IF(N59="","",LOOKUP(N59,Entries!B$2:B$995,Entries!F$2:F$995))</f>
        <v/>
      </c>
      <c r="S59" s="5" t="str">
        <f>IF(N59="","",LOOKUP(N59,Entries!B$2:B$995,Entries!G$2:G$995))</f>
        <v/>
      </c>
      <c r="T59" s="3">
        <f>IF(R59="Skyrac AC",4,0)</f>
        <v>0</v>
      </c>
      <c r="U59" s="3">
        <f>IF(R59="Longwood Harriers",4,0)</f>
        <v>0</v>
      </c>
      <c r="V59" s="3">
        <f>IF(R59="Keighley &amp; Craven",4,0)</f>
        <v>0</v>
      </c>
      <c r="W59" s="3">
        <f>IF(R59="Pontefract AC",4,0)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IF(B60="","",LOOKUP(B60,Entries!B$2:B$995,Entries!K$2:K$995))</f>
        <v/>
      </c>
      <c r="E60" s="5" t="str">
        <f>IF(B60="","",LOOKUP(B60,Entries!B$2:B$995,Entries!E$2:E$995))</f>
        <v/>
      </c>
      <c r="F60" s="5" t="str">
        <f>IF(B60="","",LOOKUP(B60,Entries!B$2:B$995,Entries!F$2:F$995))</f>
        <v/>
      </c>
      <c r="G60" s="5" t="str">
        <f>IF(B60="","",LOOKUP(B60,Entries!B$2:B$995,Entries!G$2:G$995))</f>
        <v/>
      </c>
      <c r="H60" s="3">
        <f>IF(F60="Skyrac AC",3,0)</f>
        <v>0</v>
      </c>
      <c r="I60" s="3">
        <f>IF(F60="Longwood Harriers",3,0)</f>
        <v>0</v>
      </c>
      <c r="J60" s="3">
        <f>IF(F60="Keighley &amp; Craven",3,0)</f>
        <v>0</v>
      </c>
      <c r="K60" s="3">
        <f>IF(F60="Pontefract AC",3,0)</f>
        <v>0</v>
      </c>
      <c r="M60" s="4">
        <v>6</v>
      </c>
      <c r="N60" s="5"/>
      <c r="O60" s="6"/>
      <c r="P60" s="5" t="str">
        <f>IF(N60="","",LOOKUP(N60,Entries!B$2:B$995,Entries!K$2:K$995))</f>
        <v/>
      </c>
      <c r="Q60" s="5" t="str">
        <f>IF(N60="","",LOOKUP(N60,Entries!B$2:B$995,Entries!E$2:E$995))</f>
        <v/>
      </c>
      <c r="R60" s="5" t="str">
        <f>IF(N60="","",LOOKUP(N60,Entries!B$2:B$995,Entries!F$2:F$995))</f>
        <v/>
      </c>
      <c r="S60" s="5" t="str">
        <f>IF(N60="","",LOOKUP(N60,Entries!B$2:B$995,Entries!G$2:G$995))</f>
        <v/>
      </c>
      <c r="T60" s="3">
        <f>IF(R60="Skyrac AC",3,0)</f>
        <v>0</v>
      </c>
      <c r="U60" s="3">
        <f>IF(R60="Longwood Harriers",3,0)</f>
        <v>0</v>
      </c>
      <c r="V60" s="3">
        <f>IF(R60="Keighley &amp; Craven",3,0)</f>
        <v>0</v>
      </c>
      <c r="W60" s="3">
        <f>IF(R60="Pontefract AC",3,0)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IF(B61="","",LOOKUP(B61,Entries!B$2:B$995,Entries!K$2:K$995))</f>
        <v/>
      </c>
      <c r="E61" s="5" t="str">
        <f>IF(B61="","",LOOKUP(B61,Entries!B$2:B$995,Entries!E$2:E$995))</f>
        <v/>
      </c>
      <c r="F61" s="5" t="str">
        <f>IF(B61="","",LOOKUP(B61,Entries!B$2:B$995,Entries!F$2:F$995))</f>
        <v/>
      </c>
      <c r="G61" s="5" t="str">
        <f>IF(B61="","",LOOKUP(B61,Entries!B$2:B$995,Entries!G$2:G$995))</f>
        <v/>
      </c>
      <c r="H61" s="3">
        <f>IF(F61="Skyrac AC",2,0)</f>
        <v>0</v>
      </c>
      <c r="I61" s="3">
        <f>IF(F61="Longwood Harriers",2,0)</f>
        <v>0</v>
      </c>
      <c r="J61" s="3">
        <f>IF(F61="Keighley &amp; Craven",2,0)</f>
        <v>0</v>
      </c>
      <c r="K61" s="3">
        <f>IF(F61="Pontefract AC",2,0)</f>
        <v>0</v>
      </c>
      <c r="M61" s="4">
        <v>7</v>
      </c>
      <c r="N61" s="5"/>
      <c r="O61" s="6"/>
      <c r="P61" s="5" t="str">
        <f>IF(N61="","",LOOKUP(N61,Entries!B$2:B$995,Entries!K$2:K$995))</f>
        <v/>
      </c>
      <c r="Q61" s="5" t="str">
        <f>IF(N61="","",LOOKUP(N61,Entries!B$2:B$995,Entries!E$2:E$995))</f>
        <v/>
      </c>
      <c r="R61" s="5" t="str">
        <f>IF(N61="","",LOOKUP(N61,Entries!B$2:B$995,Entries!F$2:F$995))</f>
        <v/>
      </c>
      <c r="S61" s="5" t="str">
        <f>IF(N61="","",LOOKUP(N61,Entries!B$2:B$995,Entries!G$2:G$995))</f>
        <v/>
      </c>
      <c r="T61" s="3">
        <f>IF(R61="Skyrac AC",2,0)</f>
        <v>0</v>
      </c>
      <c r="U61" s="3">
        <f>IF(R61="Longwood Harriers",2,0)</f>
        <v>0</v>
      </c>
      <c r="V61" s="3">
        <f>IF(R61="Keighley &amp; Craven",2,0)</f>
        <v>0</v>
      </c>
      <c r="W61" s="3">
        <f>IF(R61="Pontefract AC",2,0)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IF(B62="","",LOOKUP(B62,Entries!B$2:B$995,Entries!K$2:K$995))</f>
        <v/>
      </c>
      <c r="E62" s="5" t="str">
        <f>IF(B62="","",LOOKUP(B62,Entries!B$2:B$995,Entries!E$2:E$995))</f>
        <v/>
      </c>
      <c r="F62" s="5" t="str">
        <f>IF(B62="","",LOOKUP(B62,Entries!B$2:B$995,Entries!F$2:F$995))</f>
        <v/>
      </c>
      <c r="G62" s="5" t="str">
        <f>IF(B62="","",LOOKUP(B62,Entries!B$2:B$995,Entries!G$2:G$995))</f>
        <v/>
      </c>
      <c r="H62" s="3">
        <f>IF(F62="Skyrac AC",1,0)</f>
        <v>0</v>
      </c>
      <c r="I62" s="3">
        <f>IF(F62="Longwood Harriers",1,0)</f>
        <v>0</v>
      </c>
      <c r="J62" s="3">
        <f>IF(F62="Keighley &amp; Craven",1,0)</f>
        <v>0</v>
      </c>
      <c r="K62" s="3">
        <f>IF(F62="Pontefract AC",1,0)</f>
        <v>0</v>
      </c>
      <c r="M62" s="4">
        <v>8</v>
      </c>
      <c r="N62" s="5"/>
      <c r="O62" s="6"/>
      <c r="P62" s="5" t="str">
        <f>IF(N62="","",LOOKUP(N62,Entries!B$2:B$995,Entries!K$2:K$995))</f>
        <v/>
      </c>
      <c r="Q62" s="5" t="str">
        <f>IF(N62="","",LOOKUP(N62,Entries!B$2:B$995,Entries!E$2:E$995))</f>
        <v/>
      </c>
      <c r="R62" s="5" t="str">
        <f>IF(N62="","",LOOKUP(N62,Entries!B$2:B$995,Entries!F$2:F$995))</f>
        <v/>
      </c>
      <c r="S62" s="5" t="str">
        <f>IF(N62="","",LOOKUP(N62,Entries!B$2:B$995,Entries!G$2:G$995))</f>
        <v/>
      </c>
      <c r="T62" s="3">
        <f>IF(R62="Skyrac AC",1,0)</f>
        <v>0</v>
      </c>
      <c r="U62" s="3">
        <f>IF(R62="Longwood Harriers",1,0)</f>
        <v>0</v>
      </c>
      <c r="V62" s="3">
        <f>IF(R62="Keighley &amp; Craven",1,0)</f>
        <v>0</v>
      </c>
      <c r="W62" s="3">
        <f>IF(R62="Pontefract AC",1,0)</f>
        <v>0</v>
      </c>
    </row>
    <row r="63" spans="1:23" x14ac:dyDescent="0.2">
      <c r="A63" s="4"/>
      <c r="B63" s="5"/>
      <c r="C63" s="6"/>
      <c r="D63" s="8" t="s">
        <v>17</v>
      </c>
      <c r="E63" s="9">
        <f>SUM(H55:H62)</f>
        <v>15</v>
      </c>
      <c r="F63" s="9" t="s">
        <v>28</v>
      </c>
      <c r="G63" s="9"/>
      <c r="M63" s="4"/>
      <c r="N63" s="5"/>
      <c r="O63" s="6"/>
      <c r="P63" s="8" t="s">
        <v>17</v>
      </c>
      <c r="Q63" s="9">
        <f>SUM(T55:T62)</f>
        <v>15</v>
      </c>
      <c r="R63" s="9" t="s">
        <v>28</v>
      </c>
      <c r="S63" s="9"/>
    </row>
    <row r="64" spans="1:23" x14ac:dyDescent="0.2">
      <c r="A64" s="4"/>
      <c r="B64" s="5"/>
      <c r="C64" s="6"/>
      <c r="D64" s="9"/>
      <c r="E64" s="9">
        <f>SUM(I55:I62)</f>
        <v>0</v>
      </c>
      <c r="F64" s="9" t="s">
        <v>1337</v>
      </c>
      <c r="G64" s="9"/>
      <c r="M64" s="4"/>
      <c r="N64" s="5"/>
      <c r="O64" s="6"/>
      <c r="P64" s="9"/>
      <c r="Q64" s="9">
        <f>SUM(U55:U62)</f>
        <v>0</v>
      </c>
      <c r="R64" s="9" t="s">
        <v>1337</v>
      </c>
      <c r="S64" s="9"/>
    </row>
    <row r="65" spans="1:23" x14ac:dyDescent="0.2">
      <c r="A65" s="4"/>
      <c r="B65" s="5"/>
      <c r="C65" s="6"/>
      <c r="D65" s="31"/>
      <c r="E65" s="9">
        <f>SUM(J55:J62)</f>
        <v>0</v>
      </c>
      <c r="F65" s="31" t="s">
        <v>27</v>
      </c>
      <c r="G65" s="32"/>
      <c r="M65" s="28"/>
      <c r="N65" s="29"/>
      <c r="O65" s="30"/>
      <c r="P65" s="31"/>
      <c r="Q65" s="9">
        <f>SUM(V55:V62)</f>
        <v>0</v>
      </c>
      <c r="R65" s="31" t="s">
        <v>27</v>
      </c>
      <c r="S65" s="32"/>
    </row>
    <row r="66" spans="1:23" ht="13.5" thickBot="1" x14ac:dyDescent="0.25">
      <c r="A66" s="4"/>
      <c r="B66" s="5"/>
      <c r="C66" s="6"/>
      <c r="D66" s="31"/>
      <c r="E66" s="9">
        <f>SUM(K55:K62)</f>
        <v>0</v>
      </c>
      <c r="F66" s="31" t="s">
        <v>29</v>
      </c>
      <c r="G66" s="32"/>
      <c r="M66" s="28"/>
      <c r="N66" s="29"/>
      <c r="O66" s="30"/>
      <c r="P66" s="31"/>
      <c r="Q66" s="9">
        <f>SUM(W55:W62)</f>
        <v>0</v>
      </c>
      <c r="R66" s="31" t="s">
        <v>29</v>
      </c>
      <c r="S66" s="32"/>
    </row>
    <row r="67" spans="1:23" x14ac:dyDescent="0.2">
      <c r="A67" s="235" t="s">
        <v>63</v>
      </c>
      <c r="B67" s="236"/>
      <c r="C67" s="236"/>
      <c r="D67" s="236"/>
      <c r="E67" s="236"/>
      <c r="F67" s="236"/>
      <c r="G67" s="237"/>
      <c r="H67" s="2"/>
      <c r="I67" s="2"/>
      <c r="J67" s="2"/>
      <c r="M67" s="241" t="s">
        <v>35</v>
      </c>
      <c r="N67" s="242"/>
      <c r="O67" s="242"/>
      <c r="P67" s="242"/>
      <c r="Q67" s="242"/>
      <c r="R67" s="242"/>
      <c r="S67" s="243"/>
      <c r="T67" s="2"/>
      <c r="U67" s="2"/>
      <c r="V67" s="2"/>
    </row>
    <row r="68" spans="1:23" x14ac:dyDescent="0.2">
      <c r="A68" s="4">
        <v>1</v>
      </c>
      <c r="B68" s="5"/>
      <c r="C68" s="6"/>
      <c r="D68" s="5" t="str">
        <f>IF(B68="","",LOOKUP(B68,Entries!B$2:B$995,Entries!K$2:K$995))</f>
        <v/>
      </c>
      <c r="E68" s="5" t="str">
        <f>IF(B68="","",LOOKUP(B68,Entries!B$2:B$995,Entries!E$2:E$995))</f>
        <v/>
      </c>
      <c r="F68" s="5" t="str">
        <f>IF(B68="","",LOOKUP(B68,Entries!B$2:B$995,Entries!F$2:F$995))</f>
        <v/>
      </c>
      <c r="G68" s="5" t="str">
        <f>IF(B68="","",LOOKUP(B68,Entries!B$2:B$995,Entries!G$2:G$995))</f>
        <v/>
      </c>
      <c r="H68" s="3">
        <f>IF(F68="Skyrac AC",8,0)</f>
        <v>0</v>
      </c>
      <c r="I68" s="3">
        <f>IF(F68="Longwood Harriers",8,0)</f>
        <v>0</v>
      </c>
      <c r="J68" s="3">
        <f>IF(F68="Keighley &amp; Craven",8,0)</f>
        <v>0</v>
      </c>
      <c r="K68" s="3">
        <f>IF(F68="Pontefract AC",8,0)</f>
        <v>0</v>
      </c>
      <c r="M68" s="4">
        <v>1</v>
      </c>
      <c r="N68" s="5">
        <v>465</v>
      </c>
      <c r="O68" s="6">
        <v>4.46</v>
      </c>
      <c r="P68" s="5" t="str">
        <f>IF(N68="","",LOOKUP(N68,Entries!B$2:B$995,Entries!K$2:K$995))</f>
        <v>Beatrice Cunningham</v>
      </c>
      <c r="Q68" s="5" t="str">
        <f>IF(N68="","",LOOKUP(N68,Entries!B$2:B$995,Entries!E$2:E$995))</f>
        <v>F17</v>
      </c>
      <c r="R68" s="5" t="str">
        <f>IF(N68="","",LOOKUP(N68,Entries!B$2:B$995,Entries!F$2:F$995))</f>
        <v>Pontefract AC</v>
      </c>
      <c r="S68" s="5" t="str">
        <f>IF(N68="","",LOOKUP(N68,Entries!B$2:B$995,Entries!G$2:G$995))</f>
        <v>F</v>
      </c>
      <c r="T68" s="3">
        <f>IF(R68="Skyrac AC",8,0)</f>
        <v>0</v>
      </c>
      <c r="U68" s="3">
        <f>IF(R68="Longwood Harriers",8,0)</f>
        <v>0</v>
      </c>
      <c r="V68" s="3">
        <f>IF(R68="Keighley &amp; Craven",8,0)</f>
        <v>0</v>
      </c>
      <c r="W68" s="3">
        <f>IF(R68="Pontefract AC",8,0)</f>
        <v>8</v>
      </c>
    </row>
    <row r="69" spans="1:23" x14ac:dyDescent="0.2">
      <c r="A69" s="4">
        <v>2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3">
        <f>IF(F69="Skyrac AC",7,0)</f>
        <v>0</v>
      </c>
      <c r="I69" s="3">
        <f>IF(F69="Longwood Harriers",7,0)</f>
        <v>0</v>
      </c>
      <c r="J69" s="3">
        <f>IF(F69="Keighley &amp; Craven",7,0)</f>
        <v>0</v>
      </c>
      <c r="K69" s="3">
        <f>IF(F69="Pontefract AC",7,0)</f>
        <v>0</v>
      </c>
      <c r="M69" s="4">
        <v>2</v>
      </c>
      <c r="N69" s="5"/>
      <c r="O69" s="6"/>
      <c r="P69" s="5" t="str">
        <f>IF(N69="","",LOOKUP(N69,Entries!B$2:B$995,Entries!K$2:K$995))</f>
        <v/>
      </c>
      <c r="Q69" s="5" t="str">
        <f>IF(N69="","",LOOKUP(N69,Entries!B$2:B$995,Entries!E$2:E$995))</f>
        <v/>
      </c>
      <c r="R69" s="5" t="str">
        <f>IF(N69="","",LOOKUP(N69,Entries!B$2:B$995,Entries!F$2:F$995))</f>
        <v/>
      </c>
      <c r="S69" s="5" t="str">
        <f>IF(N69="","",LOOKUP(N69,Entries!B$2:B$995,Entries!G$2:G$995))</f>
        <v/>
      </c>
      <c r="T69" s="3">
        <f>IF(R69="Skyrac AC",7,0)</f>
        <v>0</v>
      </c>
      <c r="U69" s="3">
        <f>IF(R69="Longwood Harriers",7,0)</f>
        <v>0</v>
      </c>
      <c r="V69" s="3">
        <f>IF(R69="Keighley &amp; Craven",7,0)</f>
        <v>0</v>
      </c>
      <c r="W69" s="3">
        <f>IF(R69="Pontefract AC",7,0)</f>
        <v>0</v>
      </c>
    </row>
    <row r="70" spans="1:23" x14ac:dyDescent="0.2">
      <c r="A70" s="4">
        <v>3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3">
        <f>IF(F70="Skyrac AC",6,0)</f>
        <v>0</v>
      </c>
      <c r="I70" s="3">
        <f>IF(F70="Longwood Harriers",6,0)</f>
        <v>0</v>
      </c>
      <c r="J70" s="3">
        <f>IF(F70="Keighley &amp; Craven",6,0)</f>
        <v>0</v>
      </c>
      <c r="K70" s="3">
        <f>IF(F70="Pontefract AC",6,0)</f>
        <v>0</v>
      </c>
      <c r="M70" s="4">
        <v>3</v>
      </c>
      <c r="N70" s="5"/>
      <c r="O70" s="6"/>
      <c r="P70" s="5" t="str">
        <f>IF(N70="","",LOOKUP(N70,Entries!B$2:B$995,Entries!K$2:K$995))</f>
        <v/>
      </c>
      <c r="Q70" s="5" t="str">
        <f>IF(N70="","",LOOKUP(N70,Entries!B$2:B$995,Entries!E$2:E$995))</f>
        <v/>
      </c>
      <c r="R70" s="5" t="str">
        <f>IF(N70="","",LOOKUP(N70,Entries!B$2:B$995,Entries!F$2:F$995))</f>
        <v/>
      </c>
      <c r="S70" s="5" t="str">
        <f>IF(N70="","",LOOKUP(N70,Entries!B$2:B$995,Entries!G$2:G$995))</f>
        <v/>
      </c>
      <c r="T70" s="3">
        <f>IF(R70="Skyrac AC",6,0)</f>
        <v>0</v>
      </c>
      <c r="U70" s="3">
        <f>IF(R70="Longwood Harriers",6,0)</f>
        <v>0</v>
      </c>
      <c r="V70" s="3">
        <f>IF(R70="Keighley &amp; Craven",6,0)</f>
        <v>0</v>
      </c>
      <c r="W70" s="3">
        <f>IF(R70="Pontefract AC",6,0)</f>
        <v>0</v>
      </c>
    </row>
    <row r="71" spans="1:23" x14ac:dyDescent="0.2">
      <c r="A71" s="4">
        <v>4</v>
      </c>
      <c r="B71" s="5"/>
      <c r="C71" s="6"/>
      <c r="D71" s="5" t="str">
        <f>IF(B71="","",LOOKUP(B71,Entries!B$2:B$995,Entries!K$2:K$995))</f>
        <v/>
      </c>
      <c r="E71" s="5" t="str">
        <f>IF(B71="","",LOOKUP(B71,Entries!B$2:B$995,Entries!E$2:E$995))</f>
        <v/>
      </c>
      <c r="F71" s="5" t="str">
        <f>IF(B71="","",LOOKUP(B71,Entries!B$2:B$995,Entries!F$2:F$995))</f>
        <v/>
      </c>
      <c r="G71" s="5" t="str">
        <f>IF(B71="","",LOOKUP(B71,Entries!B$2:B$995,Entries!G$2:G$995))</f>
        <v/>
      </c>
      <c r="H71" s="3">
        <f>IF(F71="Skyrac AC",5,0)</f>
        <v>0</v>
      </c>
      <c r="I71" s="3">
        <f>IF(F71="Longwood Harriers",5,0)</f>
        <v>0</v>
      </c>
      <c r="J71" s="3">
        <f>IF(F71="Keighley &amp; Craven",5,0)</f>
        <v>0</v>
      </c>
      <c r="K71" s="3">
        <f>IF(F71="Pontefract AC",5,0)</f>
        <v>0</v>
      </c>
      <c r="M71" s="4">
        <v>4</v>
      </c>
      <c r="N71" s="5"/>
      <c r="O71" s="6"/>
      <c r="P71" s="5" t="str">
        <f>IF(N71="","",LOOKUP(N71,Entries!B$2:B$995,Entries!K$2:K$995))</f>
        <v/>
      </c>
      <c r="Q71" s="5" t="str">
        <f>IF(N71="","",LOOKUP(N71,Entries!B$2:B$995,Entries!E$2:E$995))</f>
        <v/>
      </c>
      <c r="R71" s="5" t="str">
        <f>IF(N71="","",LOOKUP(N71,Entries!B$2:B$995,Entries!F$2:F$995))</f>
        <v/>
      </c>
      <c r="S71" s="5" t="str">
        <f>IF(N71="","",LOOKUP(N71,Entries!B$2:B$995,Entries!G$2:G$995))</f>
        <v/>
      </c>
      <c r="T71" s="3">
        <f>IF(R71="Skyrac AC",5,0)</f>
        <v>0</v>
      </c>
      <c r="U71" s="3">
        <f>IF(R71="Longwood Harriers",5,0)</f>
        <v>0</v>
      </c>
      <c r="V71" s="3">
        <f>IF(R71="Keighley &amp; Craven",5,0)</f>
        <v>0</v>
      </c>
      <c r="W71" s="3">
        <f>IF(R71="Pontefract AC",5,0)</f>
        <v>0</v>
      </c>
    </row>
    <row r="72" spans="1:23" x14ac:dyDescent="0.2">
      <c r="A72" s="4">
        <v>5</v>
      </c>
      <c r="B72" s="5"/>
      <c r="C72" s="6"/>
      <c r="D72" s="5" t="str">
        <f>IF(B72="","",LOOKUP(B72,Entries!B$2:B$995,Entries!K$2:K$995))</f>
        <v/>
      </c>
      <c r="E72" s="5" t="str">
        <f>IF(B72="","",LOOKUP(B72,Entries!B$2:B$995,Entries!E$2:E$995))</f>
        <v/>
      </c>
      <c r="F72" s="5" t="str">
        <f>IF(B72="","",LOOKUP(B72,Entries!B$2:B$995,Entries!F$2:F$995))</f>
        <v/>
      </c>
      <c r="G72" s="5" t="str">
        <f>IF(B72="","",LOOKUP(B72,Entries!B$2:B$995,Entries!G$2:G$995))</f>
        <v/>
      </c>
      <c r="H72" s="3">
        <f>IF(F72="Skyrac AC",4,0)</f>
        <v>0</v>
      </c>
      <c r="I72" s="3">
        <f>IF(F72="Longwood Harriers",4,0)</f>
        <v>0</v>
      </c>
      <c r="J72" s="3">
        <f>IF(F72="Keighley &amp; Craven",4,0)</f>
        <v>0</v>
      </c>
      <c r="K72" s="3">
        <f>IF(F72="Pontefract AC",4,0)</f>
        <v>0</v>
      </c>
      <c r="M72" s="4">
        <v>5</v>
      </c>
      <c r="N72" s="5"/>
      <c r="O72" s="6"/>
      <c r="P72" s="5" t="str">
        <f>IF(N72="","",LOOKUP(N72,Entries!B$2:B$995,Entries!K$2:K$995))</f>
        <v/>
      </c>
      <c r="Q72" s="5" t="str">
        <f>IF(N72="","",LOOKUP(N72,Entries!B$2:B$995,Entries!E$2:E$995))</f>
        <v/>
      </c>
      <c r="R72" s="5" t="str">
        <f>IF(N72="","",LOOKUP(N72,Entries!B$2:B$995,Entries!F$2:F$995))</f>
        <v/>
      </c>
      <c r="S72" s="5" t="str">
        <f>IF(N72="","",LOOKUP(N72,Entries!B$2:B$995,Entries!G$2:G$995))</f>
        <v/>
      </c>
      <c r="T72" s="3">
        <f>IF(R72="Skyrac AC",4,0)</f>
        <v>0</v>
      </c>
      <c r="U72" s="3">
        <f>IF(R72="Longwood Harriers",4,0)</f>
        <v>0</v>
      </c>
      <c r="V72" s="3">
        <f>IF(R72="Keighley &amp; Craven",4,0)</f>
        <v>0</v>
      </c>
      <c r="W72" s="3">
        <f>IF(R72="Pontefract AC",4,0)</f>
        <v>0</v>
      </c>
    </row>
    <row r="73" spans="1:23" x14ac:dyDescent="0.2">
      <c r="A73" s="4">
        <v>6</v>
      </c>
      <c r="B73" s="5"/>
      <c r="C73" s="6"/>
      <c r="D73" s="5" t="str">
        <f>IF(B73="","",LOOKUP(B73,Entries!B$2:B$995,Entries!K$2:K$995))</f>
        <v/>
      </c>
      <c r="E73" s="5" t="str">
        <f>IF(B73="","",LOOKUP(B73,Entries!B$2:B$995,Entries!E$2:E$995))</f>
        <v/>
      </c>
      <c r="F73" s="5" t="str">
        <f>IF(B73="","",LOOKUP(B73,Entries!B$2:B$995,Entries!F$2:F$995))</f>
        <v/>
      </c>
      <c r="G73" s="5" t="str">
        <f>IF(B73="","",LOOKUP(B73,Entries!B$2:B$995,Entries!G$2:G$995))</f>
        <v/>
      </c>
      <c r="H73" s="3">
        <f>IF(F73="Skyrac AC",3,0)</f>
        <v>0</v>
      </c>
      <c r="I73" s="3">
        <f>IF(F73="Longwood Harriers",3,0)</f>
        <v>0</v>
      </c>
      <c r="J73" s="3">
        <f>IF(F73="Keighley &amp; Craven",3,0)</f>
        <v>0</v>
      </c>
      <c r="K73" s="3">
        <f>IF(F73="Pontefract AC",3,0)</f>
        <v>0</v>
      </c>
      <c r="M73" s="4">
        <v>6</v>
      </c>
      <c r="N73" s="5"/>
      <c r="O73" s="6"/>
      <c r="P73" s="5" t="str">
        <f>IF(N73="","",LOOKUP(N73,Entries!B$2:B$995,Entries!K$2:K$995))</f>
        <v/>
      </c>
      <c r="Q73" s="5" t="str">
        <f>IF(N73="","",LOOKUP(N73,Entries!B$2:B$995,Entries!E$2:E$995))</f>
        <v/>
      </c>
      <c r="R73" s="5" t="str">
        <f>IF(N73="","",LOOKUP(N73,Entries!B$2:B$995,Entries!F$2:F$995))</f>
        <v/>
      </c>
      <c r="S73" s="5" t="str">
        <f>IF(N73="","",LOOKUP(N73,Entries!B$2:B$995,Entries!G$2:G$995))</f>
        <v/>
      </c>
      <c r="T73" s="3">
        <f>IF(R73="Skyrac AC",3,0)</f>
        <v>0</v>
      </c>
      <c r="U73" s="3">
        <f>IF(R73="Longwood Harriers",3,0)</f>
        <v>0</v>
      </c>
      <c r="V73" s="3">
        <f>IF(R73="Keighley &amp; Craven",3,0)</f>
        <v>0</v>
      </c>
      <c r="W73" s="3">
        <f>IF(R73="Pontefract AC",3,0)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IF(B74="","",LOOKUP(B74,Entries!B$2:B$995,Entries!K$2:K$995))</f>
        <v/>
      </c>
      <c r="E74" s="5" t="str">
        <f>IF(B74="","",LOOKUP(B74,Entries!B$2:B$995,Entries!E$2:E$995))</f>
        <v/>
      </c>
      <c r="F74" s="5" t="str">
        <f>IF(B74="","",LOOKUP(B74,Entries!B$2:B$995,Entries!F$2:F$995))</f>
        <v/>
      </c>
      <c r="G74" s="5" t="str">
        <f>IF(B74="","",LOOKUP(B74,Entries!B$2:B$995,Entries!G$2:G$995))</f>
        <v/>
      </c>
      <c r="H74" s="3">
        <f>IF(F74="Skyrac AC",2,0)</f>
        <v>0</v>
      </c>
      <c r="I74" s="3">
        <f>IF(F74="Longwood Harriers",2,0)</f>
        <v>0</v>
      </c>
      <c r="J74" s="3">
        <f>IF(F74="Keighley &amp; Craven",2,0)</f>
        <v>0</v>
      </c>
      <c r="K74" s="3">
        <f>IF(F74="Pontefract AC",2,0)</f>
        <v>0</v>
      </c>
      <c r="M74" s="4">
        <v>7</v>
      </c>
      <c r="N74" s="5"/>
      <c r="O74" s="6"/>
      <c r="P74" s="5" t="str">
        <f>IF(N74="","",LOOKUP(N74,Entries!B$2:B$995,Entries!K$2:K$995))</f>
        <v/>
      </c>
      <c r="Q74" s="5" t="str">
        <f>IF(N74="","",LOOKUP(N74,Entries!B$2:B$995,Entries!E$2:E$995))</f>
        <v/>
      </c>
      <c r="R74" s="5" t="str">
        <f>IF(N74="","",LOOKUP(N74,Entries!B$2:B$995,Entries!F$2:F$995))</f>
        <v/>
      </c>
      <c r="S74" s="5" t="str">
        <f>IF(N74="","",LOOKUP(N74,Entries!B$2:B$995,Entries!G$2:G$995))</f>
        <v/>
      </c>
      <c r="T74" s="3">
        <f>IF(R74="Skyrac AC",2,0)</f>
        <v>0</v>
      </c>
      <c r="U74" s="3">
        <f>IF(R74="Longwood Harriers",2,0)</f>
        <v>0</v>
      </c>
      <c r="V74" s="3">
        <f>IF(R74="Keighley &amp; Craven",2,0)</f>
        <v>0</v>
      </c>
      <c r="W74" s="3">
        <f>IF(R74="Pontefract AC",2,0)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3">
        <f>IF(F75="Skyrac AC",1,0)</f>
        <v>0</v>
      </c>
      <c r="I75" s="3">
        <f>IF(F75="Longwood Harriers",1,0)</f>
        <v>0</v>
      </c>
      <c r="J75" s="3">
        <f>IF(F75="Keighley &amp; Craven",1,0)</f>
        <v>0</v>
      </c>
      <c r="K75" s="3">
        <f>IF(F75="Pontefract AC",1,0)</f>
        <v>0</v>
      </c>
      <c r="M75" s="4">
        <v>8</v>
      </c>
      <c r="N75" s="5"/>
      <c r="O75" s="6"/>
      <c r="P75" s="5" t="str">
        <f>IF(N75="","",LOOKUP(N75,Entries!B$2:B$995,Entries!K$2:K$995))</f>
        <v/>
      </c>
      <c r="Q75" s="5" t="str">
        <f>IF(N75="","",LOOKUP(N75,Entries!B$2:B$995,Entries!E$2:E$995))</f>
        <v/>
      </c>
      <c r="R75" s="5" t="str">
        <f>IF(N75="","",LOOKUP(N75,Entries!B$2:B$995,Entries!F$2:F$995))</f>
        <v/>
      </c>
      <c r="S75" s="5" t="str">
        <f>IF(N75="","",LOOKUP(N75,Entries!B$2:B$995,Entries!G$2:G$995))</f>
        <v/>
      </c>
      <c r="T75" s="3">
        <f>IF(R75="Skyrac AC",1,0)</f>
        <v>0</v>
      </c>
      <c r="U75" s="3">
        <f>IF(R75="Longwood Harriers",1,0)</f>
        <v>0</v>
      </c>
      <c r="V75" s="3">
        <f>IF(R75="Keighley &amp; Craven",1,0)</f>
        <v>0</v>
      </c>
      <c r="W75" s="3">
        <f>IF(R75="Pontefract AC",1,0)</f>
        <v>0</v>
      </c>
    </row>
    <row r="76" spans="1:23" x14ac:dyDescent="0.2">
      <c r="A76" s="4"/>
      <c r="B76" s="5"/>
      <c r="C76" s="6"/>
      <c r="D76" s="8" t="s">
        <v>17</v>
      </c>
      <c r="E76" s="9">
        <f>SUM(H68:H75)</f>
        <v>0</v>
      </c>
      <c r="F76" s="9" t="s">
        <v>28</v>
      </c>
      <c r="G76" s="9"/>
      <c r="M76" s="4"/>
      <c r="N76" s="5"/>
      <c r="O76" s="6"/>
      <c r="P76" s="8" t="s">
        <v>17</v>
      </c>
      <c r="Q76" s="9">
        <f>SUM(T68:T75)</f>
        <v>0</v>
      </c>
      <c r="R76" s="9" t="s">
        <v>28</v>
      </c>
      <c r="S76" s="9"/>
    </row>
    <row r="77" spans="1:23" x14ac:dyDescent="0.2">
      <c r="A77" s="4"/>
      <c r="B77" s="5"/>
      <c r="C77" s="6"/>
      <c r="D77" s="9"/>
      <c r="E77" s="9">
        <f>SUM(I68:I75)</f>
        <v>0</v>
      </c>
      <c r="F77" s="9" t="s">
        <v>1337</v>
      </c>
      <c r="G77" s="9"/>
      <c r="M77" s="4"/>
      <c r="N77" s="5"/>
      <c r="O77" s="6"/>
      <c r="P77" s="9"/>
      <c r="Q77" s="9">
        <f>SUM(U68:U75)</f>
        <v>0</v>
      </c>
      <c r="R77" s="9" t="s">
        <v>1337</v>
      </c>
      <c r="S77" s="9"/>
    </row>
    <row r="78" spans="1:23" x14ac:dyDescent="0.2">
      <c r="A78" s="4"/>
      <c r="B78" s="5"/>
      <c r="C78" s="6"/>
      <c r="D78" s="31"/>
      <c r="E78" s="9">
        <f>SUM(J68:J75)</f>
        <v>0</v>
      </c>
      <c r="F78" s="31" t="s">
        <v>27</v>
      </c>
      <c r="G78" s="32"/>
      <c r="M78" s="28"/>
      <c r="N78" s="29"/>
      <c r="O78" s="30"/>
      <c r="P78" s="31"/>
      <c r="Q78" s="9">
        <f>SUM(V68:V75)</f>
        <v>0</v>
      </c>
      <c r="R78" s="31" t="s">
        <v>27</v>
      </c>
      <c r="S78" s="32"/>
    </row>
    <row r="79" spans="1:23" ht="13.5" thickBot="1" x14ac:dyDescent="0.25">
      <c r="A79" s="4"/>
      <c r="B79" s="5"/>
      <c r="C79" s="6"/>
      <c r="D79" s="31"/>
      <c r="E79" s="9">
        <f>SUM(K68:K75)</f>
        <v>0</v>
      </c>
      <c r="F79" s="31" t="s">
        <v>29</v>
      </c>
      <c r="G79" s="32"/>
      <c r="M79" s="28"/>
      <c r="N79" s="29"/>
      <c r="O79" s="30"/>
      <c r="P79" s="31"/>
      <c r="Q79" s="9">
        <f>SUM(W68:W75)</f>
        <v>8</v>
      </c>
      <c r="R79" s="31" t="s">
        <v>29</v>
      </c>
      <c r="S79" s="32"/>
    </row>
    <row r="80" spans="1:23" x14ac:dyDescent="0.2">
      <c r="A80" s="235"/>
      <c r="B80" s="236"/>
      <c r="C80" s="236"/>
      <c r="D80" s="236"/>
      <c r="E80" s="236"/>
      <c r="F80" s="236"/>
      <c r="G80" s="237"/>
      <c r="H80" s="2"/>
      <c r="I80" s="2"/>
      <c r="J80" s="2"/>
      <c r="M80" s="241" t="s">
        <v>36</v>
      </c>
      <c r="N80" s="242"/>
      <c r="O80" s="242"/>
      <c r="P80" s="242"/>
      <c r="Q80" s="242"/>
      <c r="R80" s="242"/>
      <c r="S80" s="243"/>
    </row>
    <row r="81" spans="1:23" x14ac:dyDescent="0.2">
      <c r="A81" s="4">
        <v>1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3">
        <f>IF(F81="Skyrac AC",8,0)</f>
        <v>0</v>
      </c>
      <c r="I81" s="3">
        <f>IF(F81="Longwood Harriers",8,0)</f>
        <v>0</v>
      </c>
      <c r="J81" s="3">
        <f>IF(F81="Keighley &amp; Craven",8,0)</f>
        <v>0</v>
      </c>
      <c r="K81" s="3">
        <f>IF(F81="Pontefract AC",8,0)</f>
        <v>0</v>
      </c>
      <c r="M81" s="4">
        <v>1</v>
      </c>
      <c r="N81" s="5">
        <v>529</v>
      </c>
      <c r="O81" s="6">
        <v>1.2</v>
      </c>
      <c r="P81" s="5" t="str">
        <f>IF(N81="","",LOOKUP(N81,Entries!B$2:B$995,Entries!K$2:K$995))</f>
        <v>Jacob O'Sullivan</v>
      </c>
      <c r="Q81" s="5" t="str">
        <f>IF(N81="","",LOOKUP(N81,Entries!B$2:B$995,Entries!E$2:E$995))</f>
        <v>M13</v>
      </c>
      <c r="R81" s="5" t="str">
        <f>IF(N81="","",LOOKUP(N81,Entries!B$2:B$995,Entries!F$2:F$995))</f>
        <v>Keighley &amp; Craven</v>
      </c>
      <c r="S81" s="5" t="str">
        <f>IF(N81="","",LOOKUP(N81,Entries!B$2:B$995,Entries!G$2:G$995))</f>
        <v>M</v>
      </c>
      <c r="T81" s="3">
        <f>IF(R81="Skyrac AC",8,0)</f>
        <v>0</v>
      </c>
      <c r="U81" s="3">
        <f>IF(R81="Longwood Harriers",8,0)</f>
        <v>0</v>
      </c>
      <c r="V81" s="3">
        <f>IF(R81="Keighley &amp; Craven",8,0)</f>
        <v>8</v>
      </c>
      <c r="W81" s="3">
        <f>IF(R81="Pontefract AC",8,0)</f>
        <v>0</v>
      </c>
    </row>
    <row r="82" spans="1:23" x14ac:dyDescent="0.2">
      <c r="A82" s="4">
        <v>2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3">
        <f>IF(F82="Skyrac AC",7,0)</f>
        <v>0</v>
      </c>
      <c r="I82" s="3">
        <f>IF(F82="Longwood Harriers",7,0)</f>
        <v>0</v>
      </c>
      <c r="J82" s="3">
        <f>IF(F82="Keighley &amp; Craven",7,0)</f>
        <v>0</v>
      </c>
      <c r="K82" s="3">
        <f>IF(F82="Pontefract AC",7,0)</f>
        <v>0</v>
      </c>
      <c r="M82" s="4">
        <v>2</v>
      </c>
      <c r="N82" s="5"/>
      <c r="O82" s="6"/>
      <c r="P82" s="5" t="str">
        <f>IF(N82="","",LOOKUP(N82,Entries!B$2:B$995,Entries!K$2:K$995))</f>
        <v/>
      </c>
      <c r="Q82" s="5" t="str">
        <f>IF(N82="","",LOOKUP(N82,Entries!B$2:B$995,Entries!E$2:E$995))</f>
        <v/>
      </c>
      <c r="R82" s="5" t="str">
        <f>IF(N82="","",LOOKUP(N82,Entries!B$2:B$995,Entries!F$2:F$995))</f>
        <v/>
      </c>
      <c r="S82" s="5" t="str">
        <f>IF(N82="","",LOOKUP(N82,Entries!B$2:B$995,Entries!G$2:G$995))</f>
        <v/>
      </c>
      <c r="T82" s="3">
        <f>IF(R82="Skyrac AC",7,0)</f>
        <v>0</v>
      </c>
      <c r="U82" s="3">
        <f>IF(R82="Longwood Harriers",7,0)</f>
        <v>0</v>
      </c>
      <c r="V82" s="3">
        <f>IF(R82="Keighley &amp; Craven",7,0)</f>
        <v>0</v>
      </c>
      <c r="W82" s="3">
        <f>IF(R82="Pontefract AC",7,0)</f>
        <v>0</v>
      </c>
    </row>
    <row r="83" spans="1:23" x14ac:dyDescent="0.2">
      <c r="A83" s="4">
        <v>3</v>
      </c>
      <c r="B83" s="5"/>
      <c r="C83" s="6"/>
      <c r="D83" s="5" t="str">
        <f>IF(B83="","",LOOKUP(B83,Entries!B$2:B$995,Entries!K$2:K$995))</f>
        <v/>
      </c>
      <c r="E83" s="5" t="str">
        <f>IF(B83="","",LOOKUP(B83,Entries!B$2:B$995,Entries!E$2:E$995))</f>
        <v/>
      </c>
      <c r="F83" s="5" t="str">
        <f>IF(B83="","",LOOKUP(B83,Entries!B$2:B$995,Entries!F$2:F$995))</f>
        <v/>
      </c>
      <c r="G83" s="5" t="str">
        <f>IF(B83="","",LOOKUP(B83,Entries!B$2:B$995,Entries!G$2:G$995))</f>
        <v/>
      </c>
      <c r="H83" s="3">
        <f>IF(F83="Skyrac AC",6,0)</f>
        <v>0</v>
      </c>
      <c r="I83" s="3">
        <f>IF(F83="Longwood Harriers",6,0)</f>
        <v>0</v>
      </c>
      <c r="J83" s="3">
        <f>IF(F83="Keighley &amp; Craven",6,0)</f>
        <v>0</v>
      </c>
      <c r="K83" s="3">
        <f>IF(F83="Pontefract AC",6,0)</f>
        <v>0</v>
      </c>
      <c r="M83" s="4">
        <v>3</v>
      </c>
      <c r="N83" s="5"/>
      <c r="O83" s="6"/>
      <c r="P83" s="5" t="str">
        <f>IF(N83="","",LOOKUP(N83,Entries!B$2:B$995,Entries!K$2:K$995))</f>
        <v/>
      </c>
      <c r="Q83" s="5" t="str">
        <f>IF(N83="","",LOOKUP(N83,Entries!B$2:B$995,Entries!E$2:E$995))</f>
        <v/>
      </c>
      <c r="R83" s="5" t="str">
        <f>IF(N83="","",LOOKUP(N83,Entries!B$2:B$995,Entries!F$2:F$995))</f>
        <v/>
      </c>
      <c r="S83" s="5" t="str">
        <f>IF(N83="","",LOOKUP(N83,Entries!B$2:B$995,Entries!G$2:G$995))</f>
        <v/>
      </c>
      <c r="T83" s="3">
        <f>IF(R83="Skyrac AC",6,0)</f>
        <v>0</v>
      </c>
      <c r="U83" s="3">
        <f>IF(R83="Longwood Harriers",6,0)</f>
        <v>0</v>
      </c>
      <c r="V83" s="3">
        <f>IF(R83="Keighley &amp; Craven",6,0)</f>
        <v>0</v>
      </c>
      <c r="W83" s="3">
        <f>IF(R83="Pontefract AC",6,0)</f>
        <v>0</v>
      </c>
    </row>
    <row r="84" spans="1:23" x14ac:dyDescent="0.2">
      <c r="A84" s="4">
        <v>4</v>
      </c>
      <c r="B84" s="5"/>
      <c r="C84" s="6"/>
      <c r="D84" s="5" t="str">
        <f>IF(B84="","",LOOKUP(B84,Entries!B$2:B$995,Entries!K$2:K$995))</f>
        <v/>
      </c>
      <c r="E84" s="5" t="str">
        <f>IF(B84="","",LOOKUP(B84,Entries!B$2:B$995,Entries!E$2:E$995))</f>
        <v/>
      </c>
      <c r="F84" s="5" t="str">
        <f>IF(B84="","",LOOKUP(B84,Entries!B$2:B$995,Entries!F$2:F$995))</f>
        <v/>
      </c>
      <c r="G84" s="5" t="str">
        <f>IF(B84="","",LOOKUP(B84,Entries!B$2:B$995,Entries!G$2:G$995))</f>
        <v/>
      </c>
      <c r="H84" s="3">
        <f>IF(F84="Skyrac AC",5,0)</f>
        <v>0</v>
      </c>
      <c r="I84" s="3">
        <f>IF(F84="Longwood Harriers",5,0)</f>
        <v>0</v>
      </c>
      <c r="J84" s="3">
        <f>IF(F84="Keighley &amp; Craven",5,0)</f>
        <v>0</v>
      </c>
      <c r="K84" s="3">
        <f>IF(F84="Pontefract AC",5,0)</f>
        <v>0</v>
      </c>
      <c r="M84" s="4">
        <v>4</v>
      </c>
      <c r="N84" s="5"/>
      <c r="O84" s="6"/>
      <c r="P84" s="5" t="str">
        <f>IF(N84="","",LOOKUP(N84,Entries!B$2:B$995,Entries!K$2:K$995))</f>
        <v/>
      </c>
      <c r="Q84" s="5" t="str">
        <f>IF(N84="","",LOOKUP(N84,Entries!B$2:B$995,Entries!E$2:E$995))</f>
        <v/>
      </c>
      <c r="R84" s="5" t="str">
        <f>IF(N84="","",LOOKUP(N84,Entries!B$2:B$995,Entries!F$2:F$995))</f>
        <v/>
      </c>
      <c r="S84" s="5" t="str">
        <f>IF(N84="","",LOOKUP(N84,Entries!B$2:B$995,Entries!G$2:G$995))</f>
        <v/>
      </c>
      <c r="T84" s="3">
        <f>IF(R84="Skyrac AC",5,0)</f>
        <v>0</v>
      </c>
      <c r="U84" s="3">
        <f>IF(R84="Longwood Harriers",5,0)</f>
        <v>0</v>
      </c>
      <c r="V84" s="3">
        <f>IF(R84="Keighley &amp; Craven",5,0)</f>
        <v>0</v>
      </c>
      <c r="W84" s="3">
        <f>IF(R84="Pontefract AC",5,0)</f>
        <v>0</v>
      </c>
    </row>
    <row r="85" spans="1:23" x14ac:dyDescent="0.2">
      <c r="A85" s="4">
        <v>5</v>
      </c>
      <c r="B85" s="5"/>
      <c r="C85" s="6"/>
      <c r="D85" s="5" t="str">
        <f>IF(B85="","",LOOKUP(B85,Entries!B$2:B$995,Entries!K$2:K$995))</f>
        <v/>
      </c>
      <c r="E85" s="5" t="str">
        <f>IF(B85="","",LOOKUP(B85,Entries!B$2:B$995,Entries!E$2:E$995))</f>
        <v/>
      </c>
      <c r="F85" s="5" t="str">
        <f>IF(B85="","",LOOKUP(B85,Entries!B$2:B$995,Entries!F$2:F$995))</f>
        <v/>
      </c>
      <c r="G85" s="5" t="str">
        <f>IF(B85="","",LOOKUP(B85,Entries!B$2:B$995,Entries!G$2:G$995))</f>
        <v/>
      </c>
      <c r="H85" s="3">
        <f>IF(F85="Skyrac AC",4,0)</f>
        <v>0</v>
      </c>
      <c r="I85" s="3">
        <f>IF(F85="Longwood Harriers",4,0)</f>
        <v>0</v>
      </c>
      <c r="J85" s="3">
        <f>IF(F85="Keighley &amp; Craven",4,0)</f>
        <v>0</v>
      </c>
      <c r="K85" s="3">
        <f>IF(F85="Pontefract AC",4,0)</f>
        <v>0</v>
      </c>
      <c r="M85" s="4">
        <v>5</v>
      </c>
      <c r="N85" s="5"/>
      <c r="O85" s="6"/>
      <c r="P85" s="5" t="str">
        <f>IF(N85="","",LOOKUP(N85,Entries!B$2:B$995,Entries!K$2:K$995))</f>
        <v/>
      </c>
      <c r="Q85" s="5" t="str">
        <f>IF(N85="","",LOOKUP(N85,Entries!B$2:B$995,Entries!E$2:E$995))</f>
        <v/>
      </c>
      <c r="R85" s="5" t="str">
        <f>IF(N85="","",LOOKUP(N85,Entries!B$2:B$995,Entries!F$2:F$995))</f>
        <v/>
      </c>
      <c r="S85" s="5" t="str">
        <f>IF(N85="","",LOOKUP(N85,Entries!B$2:B$995,Entries!G$2:G$995))</f>
        <v/>
      </c>
      <c r="T85" s="3">
        <f>IF(R85="Skyrac AC",4,0)</f>
        <v>0</v>
      </c>
      <c r="U85" s="3">
        <f>IF(R85="Longwood Harriers",4,0)</f>
        <v>0</v>
      </c>
      <c r="V85" s="3">
        <f>IF(R85="Keighley &amp; Craven",4,0)</f>
        <v>0</v>
      </c>
      <c r="W85" s="3">
        <f>IF(R85="Pontefract AC",4,0)</f>
        <v>0</v>
      </c>
    </row>
    <row r="86" spans="1:23" x14ac:dyDescent="0.2">
      <c r="A86" s="4">
        <v>6</v>
      </c>
      <c r="B86" s="5"/>
      <c r="C86" s="6"/>
      <c r="D86" s="5" t="str">
        <f>IF(B86="","",LOOKUP(B86,Entries!B$2:B$995,Entries!K$2:K$995))</f>
        <v/>
      </c>
      <c r="E86" s="5" t="str">
        <f>IF(B86="","",LOOKUP(B86,Entries!B$2:B$995,Entries!E$2:E$995))</f>
        <v/>
      </c>
      <c r="F86" s="5" t="str">
        <f>IF(B86="","",LOOKUP(B86,Entries!B$2:B$995,Entries!F$2:F$995))</f>
        <v/>
      </c>
      <c r="G86" s="5" t="str">
        <f>IF(B86="","",LOOKUP(B86,Entries!B$2:B$995,Entries!G$2:G$995))</f>
        <v/>
      </c>
      <c r="H86" s="3">
        <f>IF(F86="Skyrac AC",3,0)</f>
        <v>0</v>
      </c>
      <c r="I86" s="3">
        <f>IF(F86="Longwood Harriers",3,0)</f>
        <v>0</v>
      </c>
      <c r="J86" s="3">
        <f>IF(F86="Keighley &amp; Craven",3,0)</f>
        <v>0</v>
      </c>
      <c r="K86" s="3">
        <f>IF(F86="Pontefract AC",3,0)</f>
        <v>0</v>
      </c>
      <c r="M86" s="4">
        <v>6</v>
      </c>
      <c r="N86" s="5"/>
      <c r="O86" s="6"/>
      <c r="P86" s="5" t="str">
        <f>IF(N86="","",LOOKUP(N86,Entries!B$2:B$995,Entries!K$2:K$995))</f>
        <v/>
      </c>
      <c r="Q86" s="5" t="str">
        <f>IF(N86="","",LOOKUP(N86,Entries!B$2:B$995,Entries!E$2:E$995))</f>
        <v/>
      </c>
      <c r="R86" s="5" t="str">
        <f>IF(N86="","",LOOKUP(N86,Entries!B$2:B$995,Entries!F$2:F$995))</f>
        <v/>
      </c>
      <c r="S86" s="5" t="str">
        <f>IF(N86="","",LOOKUP(N86,Entries!B$2:B$995,Entries!G$2:G$995))</f>
        <v/>
      </c>
      <c r="T86" s="3">
        <f>IF(R86="Skyrac AC",3,0)</f>
        <v>0</v>
      </c>
      <c r="U86" s="3">
        <f>IF(R86="Longwood Harriers",3,0)</f>
        <v>0</v>
      </c>
      <c r="V86" s="3">
        <f>IF(R86="Keighley &amp; Craven",3,0)</f>
        <v>0</v>
      </c>
      <c r="W86" s="3">
        <f>IF(R86="Pontefract AC",3,0)</f>
        <v>0</v>
      </c>
    </row>
    <row r="87" spans="1:23" x14ac:dyDescent="0.2">
      <c r="A87" s="4">
        <v>7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3">
        <f>IF(F87="Skyrac AC",2,0)</f>
        <v>0</v>
      </c>
      <c r="I87" s="3">
        <f>IF(F87="Longwood Harriers",2,0)</f>
        <v>0</v>
      </c>
      <c r="J87" s="3">
        <f>IF(F87="Keighley &amp; Craven",2,0)</f>
        <v>0</v>
      </c>
      <c r="K87" s="3">
        <f>IF(F87="Pontefract AC",2,0)</f>
        <v>0</v>
      </c>
      <c r="M87" s="4">
        <v>7</v>
      </c>
      <c r="N87" s="5"/>
      <c r="O87" s="6"/>
      <c r="P87" s="5" t="str">
        <f>IF(N87="","",LOOKUP(N87,Entries!B$2:B$995,Entries!K$2:K$995))</f>
        <v/>
      </c>
      <c r="Q87" s="5" t="str">
        <f>IF(N87="","",LOOKUP(N87,Entries!B$2:B$995,Entries!E$2:E$995))</f>
        <v/>
      </c>
      <c r="R87" s="5" t="str">
        <f>IF(N87="","",LOOKUP(N87,Entries!B$2:B$995,Entries!F$2:F$995))</f>
        <v/>
      </c>
      <c r="S87" s="5" t="str">
        <f>IF(N87="","",LOOKUP(N87,Entries!B$2:B$995,Entries!G$2:G$995))</f>
        <v/>
      </c>
      <c r="T87" s="3">
        <f>IF(R87="Skyrac AC",2,0)</f>
        <v>0</v>
      </c>
      <c r="U87" s="3">
        <f>IF(R87="Longwood Harriers",2,0)</f>
        <v>0</v>
      </c>
      <c r="V87" s="3">
        <f>IF(R87="Keighley &amp; Craven",2,0)</f>
        <v>0</v>
      </c>
      <c r="W87" s="3">
        <f>IF(R87="Pontefract AC",2,0)</f>
        <v>0</v>
      </c>
    </row>
    <row r="88" spans="1:23" x14ac:dyDescent="0.2">
      <c r="A88" s="4">
        <v>8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3">
        <f>IF(F88="Skyrac AC",1,0)</f>
        <v>0</v>
      </c>
      <c r="I88" s="3">
        <f>IF(F88="Longwood Harriers",1,0)</f>
        <v>0</v>
      </c>
      <c r="J88" s="3">
        <f>IF(F88="Keighley &amp; Craven",1,0)</f>
        <v>0</v>
      </c>
      <c r="K88" s="3">
        <f>IF(F88="Pontefract AC",1,0)</f>
        <v>0</v>
      </c>
      <c r="M88" s="4">
        <v>8</v>
      </c>
      <c r="N88" s="5"/>
      <c r="O88" s="6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3">
        <f>IF(R88="Skyrac AC",1,0)</f>
        <v>0</v>
      </c>
      <c r="U88" s="3">
        <f>IF(R88="Longwood Harriers",1,0)</f>
        <v>0</v>
      </c>
      <c r="V88" s="3">
        <f>IF(R88="Keighley &amp; Craven",1,0)</f>
        <v>0</v>
      </c>
      <c r="W88" s="3">
        <f>IF(R88="Pontefract AC",1,0)</f>
        <v>0</v>
      </c>
    </row>
    <row r="89" spans="1:23" x14ac:dyDescent="0.2">
      <c r="A89" s="4"/>
      <c r="B89" s="5"/>
      <c r="C89" s="6"/>
      <c r="D89" s="8" t="s">
        <v>17</v>
      </c>
      <c r="E89" s="9">
        <f>SUM(H81:H88)</f>
        <v>0</v>
      </c>
      <c r="F89" s="9" t="s">
        <v>28</v>
      </c>
      <c r="G89" s="9"/>
      <c r="M89" s="4"/>
      <c r="N89" s="5"/>
      <c r="O89" s="6"/>
      <c r="P89" s="8" t="s">
        <v>17</v>
      </c>
      <c r="Q89" s="9">
        <f>SUM(T81:T88)</f>
        <v>0</v>
      </c>
      <c r="R89" s="9" t="s">
        <v>28</v>
      </c>
      <c r="S89" s="9"/>
    </row>
    <row r="90" spans="1:23" x14ac:dyDescent="0.2">
      <c r="A90" s="4"/>
      <c r="B90" s="5"/>
      <c r="C90" s="6"/>
      <c r="D90" s="9"/>
      <c r="E90" s="9">
        <f>SUM(I81:I88)</f>
        <v>0</v>
      </c>
      <c r="F90" s="9" t="s">
        <v>1337</v>
      </c>
      <c r="G90" s="9"/>
      <c r="M90" s="4"/>
      <c r="N90" s="5"/>
      <c r="O90" s="6"/>
      <c r="P90" s="9"/>
      <c r="Q90" s="9">
        <f>SUM(U81:U88)</f>
        <v>0</v>
      </c>
      <c r="R90" s="9" t="s">
        <v>1337</v>
      </c>
      <c r="S90" s="9"/>
    </row>
    <row r="91" spans="1:23" x14ac:dyDescent="0.2">
      <c r="A91" s="4"/>
      <c r="B91" s="5"/>
      <c r="C91" s="6"/>
      <c r="D91" s="31"/>
      <c r="E91" s="9">
        <f>SUM(J81:J88)</f>
        <v>0</v>
      </c>
      <c r="F91" s="31" t="s">
        <v>27</v>
      </c>
      <c r="G91" s="32"/>
      <c r="M91" s="28"/>
      <c r="N91" s="29"/>
      <c r="O91" s="30"/>
      <c r="P91" s="31"/>
      <c r="Q91" s="9">
        <f>SUM(V81:V88)</f>
        <v>8</v>
      </c>
      <c r="R91" s="31" t="s">
        <v>27</v>
      </c>
      <c r="S91" s="32"/>
    </row>
    <row r="92" spans="1:23" ht="13.5" thickBot="1" x14ac:dyDescent="0.25">
      <c r="A92" s="4"/>
      <c r="B92" s="5"/>
      <c r="C92" s="6"/>
      <c r="D92" s="31"/>
      <c r="E92" s="9">
        <f>SUM(K81:K88)</f>
        <v>0</v>
      </c>
      <c r="F92" s="31" t="s">
        <v>29</v>
      </c>
      <c r="G92" s="32"/>
      <c r="M92" s="28"/>
      <c r="N92" s="29"/>
      <c r="O92" s="30"/>
      <c r="P92" s="31"/>
      <c r="Q92" s="9">
        <f>SUM(W81:W88)</f>
        <v>0</v>
      </c>
      <c r="R92" s="31" t="s">
        <v>29</v>
      </c>
      <c r="S92" s="32"/>
    </row>
    <row r="93" spans="1:23" x14ac:dyDescent="0.2">
      <c r="A93" s="235" t="s">
        <v>65</v>
      </c>
      <c r="B93" s="236"/>
      <c r="C93" s="236"/>
      <c r="D93" s="236"/>
      <c r="E93" s="236"/>
      <c r="F93" s="236"/>
      <c r="G93" s="237"/>
      <c r="H93" s="2"/>
      <c r="I93" s="2"/>
      <c r="J93" s="2"/>
      <c r="M93" s="241" t="s">
        <v>37</v>
      </c>
      <c r="N93" s="242"/>
      <c r="O93" s="242"/>
      <c r="P93" s="242"/>
      <c r="Q93" s="242"/>
      <c r="R93" s="242"/>
      <c r="S93" s="243"/>
    </row>
    <row r="94" spans="1:23" x14ac:dyDescent="0.2">
      <c r="A94" s="4">
        <v>1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3">
        <f>IF(F94="Skyrac AC",8,0)</f>
        <v>0</v>
      </c>
      <c r="I94" s="3">
        <f>IF(F94="Longwood Harriers",8,0)</f>
        <v>0</v>
      </c>
      <c r="J94" s="3">
        <f>IF(F94="Keighley &amp; Craven",8,0)</f>
        <v>0</v>
      </c>
      <c r="K94" s="3">
        <f>IF(F94="Pontefract AC",8,0)</f>
        <v>0</v>
      </c>
      <c r="M94" s="4">
        <v>1</v>
      </c>
      <c r="N94" s="5">
        <v>400</v>
      </c>
      <c r="O94" s="6">
        <v>1.2</v>
      </c>
      <c r="P94" s="5" t="str">
        <f>IF(N94="","",LOOKUP(N94,Entries!B$2:B$995,Entries!K$2:K$995))</f>
        <v>Harriet Ayres</v>
      </c>
      <c r="Q94" s="5" t="str">
        <f>IF(N94="","",LOOKUP(N94,Entries!B$2:B$995,Entries!E$2:E$995))</f>
        <v>F13</v>
      </c>
      <c r="R94" s="5" t="str">
        <f>IF(N94="","",LOOKUP(N94,Entries!B$2:B$995,Entries!F$2:F$995))</f>
        <v>Longwood Harriers</v>
      </c>
      <c r="S94" s="5" t="str">
        <f>IF(N94="","",LOOKUP(N94,Entries!B$2:B$995,Entries!G$2:G$995))</f>
        <v>F</v>
      </c>
      <c r="T94" s="3">
        <f>IF(R94="Skyrac AC",8,0)</f>
        <v>0</v>
      </c>
      <c r="U94" s="3">
        <f>IF(R94="Longwood Harriers",8,0)</f>
        <v>8</v>
      </c>
      <c r="V94" s="3">
        <f>IF(R94="Keighley &amp; Craven",8,0)</f>
        <v>0</v>
      </c>
      <c r="W94" s="3">
        <f>IF(R94="Pontefract AC",8,0)</f>
        <v>0</v>
      </c>
    </row>
    <row r="95" spans="1:23" x14ac:dyDescent="0.2">
      <c r="A95" s="4">
        <v>2</v>
      </c>
      <c r="B95" s="5"/>
      <c r="C95" s="6"/>
      <c r="D95" s="5" t="str">
        <f>IF(B95="","",LOOKUP(B95,Entries!B$2:B$995,Entries!K$2:K$995))</f>
        <v/>
      </c>
      <c r="E95" s="5" t="str">
        <f>IF(B95="","",LOOKUP(B95,Entries!B$2:B$995,Entries!E$2:E$995))</f>
        <v/>
      </c>
      <c r="F95" s="5" t="str">
        <f>IF(B95="","",LOOKUP(B95,Entries!B$2:B$995,Entries!F$2:F$995))</f>
        <v/>
      </c>
      <c r="G95" s="5" t="str">
        <f>IF(B95="","",LOOKUP(B95,Entries!B$2:B$995,Entries!G$2:G$995))</f>
        <v/>
      </c>
      <c r="H95" s="3">
        <f>IF(F95="Skyrac AC",7,0)</f>
        <v>0</v>
      </c>
      <c r="I95" s="3">
        <f>IF(F95="Longwood Harriers",7,0)</f>
        <v>0</v>
      </c>
      <c r="J95" s="3">
        <f>IF(F95="Keighley &amp; Craven",7,0)</f>
        <v>0</v>
      </c>
      <c r="K95" s="3">
        <f>IF(F95="Pontefract AC",7,0)</f>
        <v>0</v>
      </c>
      <c r="M95" s="4">
        <v>2</v>
      </c>
      <c r="N95" s="5"/>
      <c r="O95" s="6"/>
      <c r="P95" s="5" t="str">
        <f>IF(N95="","",LOOKUP(N95,Entries!B$2:B$995,Entries!K$2:K$995))</f>
        <v/>
      </c>
      <c r="Q95" s="5" t="str">
        <f>IF(N95="","",LOOKUP(N95,Entries!B$2:B$995,Entries!E$2:E$995))</f>
        <v/>
      </c>
      <c r="R95" s="5" t="str">
        <f>IF(N95="","",LOOKUP(N95,Entries!B$2:B$995,Entries!F$2:F$995))</f>
        <v/>
      </c>
      <c r="S95" s="5" t="str">
        <f>IF(N95="","",LOOKUP(N95,Entries!B$2:B$995,Entries!G$2:G$995))</f>
        <v/>
      </c>
      <c r="T95" s="3">
        <f>IF(R95="Skyrac AC",7,0)</f>
        <v>0</v>
      </c>
      <c r="U95" s="3">
        <f>IF(R95="Longwood Harriers",7,0)</f>
        <v>0</v>
      </c>
      <c r="V95" s="3">
        <f>IF(R95="Keighley &amp; Craven",7,0)</f>
        <v>0</v>
      </c>
      <c r="W95" s="3">
        <f>IF(R95="Pontefract AC",7,0)</f>
        <v>0</v>
      </c>
    </row>
    <row r="96" spans="1:23" x14ac:dyDescent="0.2">
      <c r="A96" s="4">
        <v>3</v>
      </c>
      <c r="B96" s="5"/>
      <c r="C96" s="6"/>
      <c r="D96" s="5" t="str">
        <f>IF(B96="","",LOOKUP(B96,Entries!B$2:B$995,Entries!K$2:K$995))</f>
        <v/>
      </c>
      <c r="E96" s="5" t="str">
        <f>IF(B96="","",LOOKUP(B96,Entries!B$2:B$995,Entries!E$2:E$995))</f>
        <v/>
      </c>
      <c r="F96" s="5" t="str">
        <f>IF(B96="","",LOOKUP(B96,Entries!B$2:B$995,Entries!F$2:F$995))</f>
        <v/>
      </c>
      <c r="G96" s="5" t="str">
        <f>IF(B96="","",LOOKUP(B96,Entries!B$2:B$995,Entries!G$2:G$995))</f>
        <v/>
      </c>
      <c r="H96" s="3">
        <f>IF(F96="Skyrac AC",6,0)</f>
        <v>0</v>
      </c>
      <c r="I96" s="3">
        <f>IF(F96="Longwood Harriers",6,0)</f>
        <v>0</v>
      </c>
      <c r="J96" s="3">
        <f>IF(F96="Keighley &amp; Craven",6,0)</f>
        <v>0</v>
      </c>
      <c r="K96" s="3">
        <f>IF(F96="Pontefract AC",6,0)</f>
        <v>0</v>
      </c>
      <c r="M96" s="4">
        <v>3</v>
      </c>
      <c r="N96" s="5"/>
      <c r="O96" s="6"/>
      <c r="P96" s="5" t="str">
        <f>IF(N96="","",LOOKUP(N96,Entries!B$2:B$995,Entries!K$2:K$995))</f>
        <v/>
      </c>
      <c r="Q96" s="5" t="str">
        <f>IF(N96="","",LOOKUP(N96,Entries!B$2:B$995,Entries!E$2:E$995))</f>
        <v/>
      </c>
      <c r="R96" s="5" t="str">
        <f>IF(N96="","",LOOKUP(N96,Entries!B$2:B$995,Entries!F$2:F$995))</f>
        <v/>
      </c>
      <c r="S96" s="5" t="str">
        <f>IF(N96="","",LOOKUP(N96,Entries!B$2:B$995,Entries!G$2:G$995))</f>
        <v/>
      </c>
      <c r="T96" s="3">
        <f>IF(R96="Skyrac AC",6,0)</f>
        <v>0</v>
      </c>
      <c r="U96" s="3">
        <f>IF(R96="Longwood Harriers",6,0)</f>
        <v>0</v>
      </c>
      <c r="V96" s="3">
        <f>IF(R96="Keighley &amp; Craven",6,0)</f>
        <v>0</v>
      </c>
      <c r="W96" s="3">
        <f>IF(R96="Pontefract AC",6,0)</f>
        <v>0</v>
      </c>
    </row>
    <row r="97" spans="1:23" x14ac:dyDescent="0.2">
      <c r="A97" s="4">
        <v>4</v>
      </c>
      <c r="B97" s="5"/>
      <c r="C97" s="6"/>
      <c r="D97" s="5" t="str">
        <f>IF(B97="","",LOOKUP(B97,Entries!B$2:B$995,Entries!K$2:K$995))</f>
        <v/>
      </c>
      <c r="E97" s="5" t="str">
        <f>IF(B97="","",LOOKUP(B97,Entries!B$2:B$995,Entries!E$2:E$995))</f>
        <v/>
      </c>
      <c r="F97" s="5" t="str">
        <f>IF(B97="","",LOOKUP(B97,Entries!B$2:B$995,Entries!F$2:F$995))</f>
        <v/>
      </c>
      <c r="G97" s="5" t="str">
        <f>IF(B97="","",LOOKUP(B97,Entries!B$2:B$995,Entries!G$2:G$995))</f>
        <v/>
      </c>
      <c r="H97" s="3">
        <f>IF(F97="Skyrac AC",5,0)</f>
        <v>0</v>
      </c>
      <c r="I97" s="3">
        <f>IF(F97="Longwood Harriers",5,0)</f>
        <v>0</v>
      </c>
      <c r="J97" s="3">
        <f>IF(F97="Keighley &amp; Craven",5,0)</f>
        <v>0</v>
      </c>
      <c r="K97" s="3">
        <f>IF(F97="Pontefract AC",5,0)</f>
        <v>0</v>
      </c>
      <c r="M97" s="4">
        <v>4</v>
      </c>
      <c r="N97" s="5"/>
      <c r="O97" s="6"/>
      <c r="P97" s="5" t="str">
        <f>IF(N97="","",LOOKUP(N97,Entries!B$2:B$995,Entries!K$2:K$995))</f>
        <v/>
      </c>
      <c r="Q97" s="5" t="str">
        <f>IF(N97="","",LOOKUP(N97,Entries!B$2:B$995,Entries!E$2:E$995))</f>
        <v/>
      </c>
      <c r="R97" s="5" t="str">
        <f>IF(N97="","",LOOKUP(N97,Entries!B$2:B$995,Entries!F$2:F$995))</f>
        <v/>
      </c>
      <c r="S97" s="5" t="str">
        <f>IF(N97="","",LOOKUP(N97,Entries!B$2:B$995,Entries!G$2:G$995))</f>
        <v/>
      </c>
      <c r="T97" s="3">
        <f>IF(R97="Skyrac AC",5,0)</f>
        <v>0</v>
      </c>
      <c r="U97" s="3">
        <f>IF(R97="Longwood Harriers",5,0)</f>
        <v>0</v>
      </c>
      <c r="V97" s="3">
        <f>IF(R97="Keighley &amp; Craven",5,0)</f>
        <v>0</v>
      </c>
      <c r="W97" s="3">
        <f>IF(R97="Pontefract AC",5,0)</f>
        <v>0</v>
      </c>
    </row>
    <row r="98" spans="1:23" x14ac:dyDescent="0.2">
      <c r="A98" s="4">
        <v>5</v>
      </c>
      <c r="B98" s="5"/>
      <c r="C98" s="6"/>
      <c r="D98" s="5" t="str">
        <f>IF(B98="","",LOOKUP(B98,Entries!B$2:B$995,Entries!K$2:K$995))</f>
        <v/>
      </c>
      <c r="E98" s="5" t="str">
        <f>IF(B98="","",LOOKUP(B98,Entries!B$2:B$995,Entries!E$2:E$995))</f>
        <v/>
      </c>
      <c r="F98" s="5" t="str">
        <f>IF(B98="","",LOOKUP(B98,Entries!B$2:B$995,Entries!F$2:F$995))</f>
        <v/>
      </c>
      <c r="G98" s="5" t="str">
        <f>IF(B98="","",LOOKUP(B98,Entries!B$2:B$995,Entries!G$2:G$995))</f>
        <v/>
      </c>
      <c r="H98" s="3">
        <f>IF(F98="Skyrac AC",4,0)</f>
        <v>0</v>
      </c>
      <c r="I98" s="3">
        <f>IF(F98="Longwood Harriers",4,0)</f>
        <v>0</v>
      </c>
      <c r="J98" s="3">
        <f>IF(F98="Keighley &amp; Craven",4,0)</f>
        <v>0</v>
      </c>
      <c r="K98" s="3">
        <f>IF(F98="Pontefract AC",4,0)</f>
        <v>0</v>
      </c>
      <c r="M98" s="4">
        <v>5</v>
      </c>
      <c r="N98" s="5"/>
      <c r="O98" s="6"/>
      <c r="P98" s="5" t="str">
        <f>IF(N98="","",LOOKUP(N98,Entries!B$2:B$995,Entries!K$2:K$995))</f>
        <v/>
      </c>
      <c r="Q98" s="5" t="str">
        <f>IF(N98="","",LOOKUP(N98,Entries!B$2:B$995,Entries!E$2:E$995))</f>
        <v/>
      </c>
      <c r="R98" s="5" t="str">
        <f>IF(N98="","",LOOKUP(N98,Entries!B$2:B$995,Entries!F$2:F$995))</f>
        <v/>
      </c>
      <c r="S98" s="5" t="str">
        <f>IF(N98="","",LOOKUP(N98,Entries!B$2:B$995,Entries!G$2:G$995))</f>
        <v/>
      </c>
      <c r="T98" s="3">
        <f>IF(R98="Skyrac AC",4,0)</f>
        <v>0</v>
      </c>
      <c r="U98" s="3">
        <f>IF(R98="Longwood Harriers",4,0)</f>
        <v>0</v>
      </c>
      <c r="V98" s="3">
        <f>IF(R98="Keighley &amp; Craven",4,0)</f>
        <v>0</v>
      </c>
      <c r="W98" s="3">
        <f>IF(R98="Pontefract AC",4,0)</f>
        <v>0</v>
      </c>
    </row>
    <row r="99" spans="1:23" x14ac:dyDescent="0.2">
      <c r="A99" s="4">
        <v>6</v>
      </c>
      <c r="B99" s="5"/>
      <c r="C99" s="6"/>
      <c r="D99" s="5" t="str">
        <f>IF(B99="","",LOOKUP(B99,Entries!B$2:B$995,Entries!K$2:K$995))</f>
        <v/>
      </c>
      <c r="E99" s="5" t="str">
        <f>IF(B99="","",LOOKUP(B99,Entries!B$2:B$995,Entries!E$2:E$995))</f>
        <v/>
      </c>
      <c r="F99" s="5" t="str">
        <f>IF(B99="","",LOOKUP(B99,Entries!B$2:B$995,Entries!F$2:F$995))</f>
        <v/>
      </c>
      <c r="G99" s="5" t="str">
        <f>IF(B99="","",LOOKUP(B99,Entries!B$2:B$995,Entries!G$2:G$995))</f>
        <v/>
      </c>
      <c r="H99" s="3">
        <f>IF(F99="Skyrac AC",3,0)</f>
        <v>0</v>
      </c>
      <c r="I99" s="3">
        <f>IF(F99="Longwood Harriers",3,0)</f>
        <v>0</v>
      </c>
      <c r="J99" s="3">
        <f>IF(F99="Keighley &amp; Craven",3,0)</f>
        <v>0</v>
      </c>
      <c r="K99" s="3">
        <f>IF(F99="Pontefract AC",3,0)</f>
        <v>0</v>
      </c>
      <c r="M99" s="4">
        <v>6</v>
      </c>
      <c r="N99" s="5"/>
      <c r="O99" s="6"/>
      <c r="P99" s="5" t="str">
        <f>IF(N99="","",LOOKUP(N99,Entries!B$2:B$995,Entries!K$2:K$995))</f>
        <v/>
      </c>
      <c r="Q99" s="5" t="str">
        <f>IF(N99="","",LOOKUP(N99,Entries!B$2:B$995,Entries!E$2:E$995))</f>
        <v/>
      </c>
      <c r="R99" s="5" t="str">
        <f>IF(N99="","",LOOKUP(N99,Entries!B$2:B$995,Entries!F$2:F$995))</f>
        <v/>
      </c>
      <c r="S99" s="5" t="str">
        <f>IF(N99="","",LOOKUP(N99,Entries!B$2:B$995,Entries!G$2:G$995))</f>
        <v/>
      </c>
      <c r="T99" s="3">
        <f>IF(R99="Skyrac AC",3,0)</f>
        <v>0</v>
      </c>
      <c r="U99" s="3">
        <f>IF(R99="Longwood Harriers",3,0)</f>
        <v>0</v>
      </c>
      <c r="V99" s="3">
        <f>IF(R99="Keighley &amp; Craven",3,0)</f>
        <v>0</v>
      </c>
      <c r="W99" s="3">
        <f>IF(R99="Pontefract AC",3,0)</f>
        <v>0</v>
      </c>
    </row>
    <row r="100" spans="1:23" x14ac:dyDescent="0.2">
      <c r="A100" s="4">
        <v>7</v>
      </c>
      <c r="B100" s="5"/>
      <c r="C100" s="6"/>
      <c r="D100" s="5" t="str">
        <f>IF(B100="","",LOOKUP(B100,Entries!B$2:B$995,Entries!K$2:K$995))</f>
        <v/>
      </c>
      <c r="E100" s="5" t="str">
        <f>IF(B100="","",LOOKUP(B100,Entries!B$2:B$995,Entries!E$2:E$995))</f>
        <v/>
      </c>
      <c r="F100" s="5" t="str">
        <f>IF(B100="","",LOOKUP(B100,Entries!B$2:B$995,Entries!F$2:F$995))</f>
        <v/>
      </c>
      <c r="G100" s="5" t="str">
        <f>IF(B100="","",LOOKUP(B100,Entries!B$2:B$995,Entries!G$2:G$995))</f>
        <v/>
      </c>
      <c r="H100" s="3">
        <f>IF(F100="Skyrac AC",2,0)</f>
        <v>0</v>
      </c>
      <c r="I100" s="3">
        <f>IF(F100="Longwood Harriers",2,0)</f>
        <v>0</v>
      </c>
      <c r="J100" s="3">
        <f>IF(F100="Keighley &amp; Craven",2,0)</f>
        <v>0</v>
      </c>
      <c r="K100" s="3">
        <f>IF(F100="Pontefract AC",2,0)</f>
        <v>0</v>
      </c>
      <c r="M100" s="4">
        <v>7</v>
      </c>
      <c r="N100" s="5"/>
      <c r="O100" s="6"/>
      <c r="P100" s="5" t="str">
        <f>IF(N100="","",LOOKUP(N100,Entries!B$2:B$995,Entries!K$2:K$995))</f>
        <v/>
      </c>
      <c r="Q100" s="5" t="str">
        <f>IF(N100="","",LOOKUP(N100,Entries!B$2:B$995,Entries!E$2:E$995))</f>
        <v/>
      </c>
      <c r="R100" s="5" t="str">
        <f>IF(N100="","",LOOKUP(N100,Entries!B$2:B$995,Entries!F$2:F$995))</f>
        <v/>
      </c>
      <c r="S100" s="5" t="str">
        <f>IF(N100="","",LOOKUP(N100,Entries!B$2:B$995,Entries!G$2:G$995))</f>
        <v/>
      </c>
      <c r="T100" s="3">
        <f>IF(R100="Skyrac AC",2,0)</f>
        <v>0</v>
      </c>
      <c r="U100" s="3">
        <f>IF(R100="Longwood Harriers",2,0)</f>
        <v>0</v>
      </c>
      <c r="V100" s="3">
        <f>IF(R100="Keighley &amp; Craven",2,0)</f>
        <v>0</v>
      </c>
      <c r="W100" s="3">
        <f>IF(R100="Pontefract AC",2,0)</f>
        <v>0</v>
      </c>
    </row>
    <row r="101" spans="1:23" x14ac:dyDescent="0.2">
      <c r="A101" s="4">
        <v>8</v>
      </c>
      <c r="B101" s="5"/>
      <c r="C101" s="6"/>
      <c r="D101" s="5" t="str">
        <f>IF(B101="","",LOOKUP(B101,Entries!B$2:B$995,Entries!K$2:K$995))</f>
        <v/>
      </c>
      <c r="E101" s="5" t="str">
        <f>IF(B101="","",LOOKUP(B101,Entries!B$2:B$995,Entries!E$2:E$995))</f>
        <v/>
      </c>
      <c r="F101" s="5" t="str">
        <f>IF(B101="","",LOOKUP(B101,Entries!B$2:B$995,Entries!F$2:F$995))</f>
        <v/>
      </c>
      <c r="G101" s="5" t="str">
        <f>IF(B101="","",LOOKUP(B101,Entries!B$2:B$995,Entries!G$2:G$995))</f>
        <v/>
      </c>
      <c r="H101" s="3">
        <f>IF(F101="Skyrac AC",1,0)</f>
        <v>0</v>
      </c>
      <c r="I101" s="3">
        <f>IF(F101="Longwood Harriers",1,0)</f>
        <v>0</v>
      </c>
      <c r="J101" s="3">
        <f>IF(F101="Keighley &amp; Craven",1,0)</f>
        <v>0</v>
      </c>
      <c r="K101" s="3">
        <f>IF(F101="Pontefract AC",1,0)</f>
        <v>0</v>
      </c>
      <c r="M101" s="4">
        <v>8</v>
      </c>
      <c r="N101" s="5"/>
      <c r="O101" s="6"/>
      <c r="P101" s="5" t="str">
        <f>IF(N101="","",LOOKUP(N101,Entries!B$2:B$995,Entries!K$2:K$995))</f>
        <v/>
      </c>
      <c r="Q101" s="5" t="str">
        <f>IF(N101="","",LOOKUP(N101,Entries!B$2:B$995,Entries!E$2:E$995))</f>
        <v/>
      </c>
      <c r="R101" s="5" t="str">
        <f>IF(N101="","",LOOKUP(N101,Entries!B$2:B$995,Entries!F$2:F$995))</f>
        <v/>
      </c>
      <c r="S101" s="5" t="str">
        <f>IF(N101="","",LOOKUP(N101,Entries!B$2:B$995,Entries!G$2:G$995))</f>
        <v/>
      </c>
      <c r="T101" s="3">
        <f>IF(R101="Skyrac AC",1,0)</f>
        <v>0</v>
      </c>
      <c r="U101" s="3">
        <f>IF(R101="Longwood Harriers",1,0)</f>
        <v>0</v>
      </c>
      <c r="V101" s="3">
        <f>IF(R101="Keighley &amp; Craven",1,0)</f>
        <v>0</v>
      </c>
      <c r="W101" s="3">
        <f>IF(R101="Pontefract AC",1,0)</f>
        <v>0</v>
      </c>
    </row>
    <row r="102" spans="1:23" x14ac:dyDescent="0.2">
      <c r="A102" s="4"/>
      <c r="B102" s="5"/>
      <c r="C102" s="6"/>
      <c r="D102" s="8" t="s">
        <v>17</v>
      </c>
      <c r="E102" s="9">
        <f>SUM(H94:H101)</f>
        <v>0</v>
      </c>
      <c r="F102" s="9" t="s">
        <v>28</v>
      </c>
      <c r="G102" s="9"/>
      <c r="M102" s="4"/>
      <c r="N102" s="5"/>
      <c r="O102" s="6"/>
      <c r="P102" s="8" t="s">
        <v>17</v>
      </c>
      <c r="Q102" s="9">
        <f>SUM(T94:T101)</f>
        <v>0</v>
      </c>
      <c r="R102" s="9" t="s">
        <v>28</v>
      </c>
      <c r="S102" s="9"/>
    </row>
    <row r="103" spans="1:23" x14ac:dyDescent="0.2">
      <c r="A103" s="4"/>
      <c r="B103" s="5"/>
      <c r="C103" s="6"/>
      <c r="D103" s="9"/>
      <c r="E103" s="9">
        <f>SUM(I94:I101)</f>
        <v>0</v>
      </c>
      <c r="F103" s="9" t="s">
        <v>1337</v>
      </c>
      <c r="G103" s="9"/>
      <c r="M103" s="4"/>
      <c r="N103" s="5"/>
      <c r="O103" s="6"/>
      <c r="P103" s="9"/>
      <c r="Q103" s="9">
        <f>SUM(U94:U101)</f>
        <v>8</v>
      </c>
      <c r="R103" s="9" t="s">
        <v>1337</v>
      </c>
      <c r="S103" s="9"/>
    </row>
    <row r="104" spans="1:23" x14ac:dyDescent="0.2">
      <c r="A104" s="4"/>
      <c r="B104" s="5"/>
      <c r="C104" s="6"/>
      <c r="D104" s="31"/>
      <c r="E104" s="9">
        <f>SUM(J94:J101)</f>
        <v>0</v>
      </c>
      <c r="F104" s="31" t="s">
        <v>27</v>
      </c>
      <c r="G104" s="32"/>
      <c r="M104" s="28"/>
      <c r="N104" s="29"/>
      <c r="O104" s="30"/>
      <c r="P104" s="31"/>
      <c r="Q104" s="9">
        <f>SUM(V94:V101)</f>
        <v>0</v>
      </c>
      <c r="R104" s="31" t="s">
        <v>27</v>
      </c>
      <c r="S104" s="32"/>
    </row>
    <row r="105" spans="1:23" ht="13.5" thickBot="1" x14ac:dyDescent="0.25">
      <c r="A105" s="4"/>
      <c r="B105" s="5"/>
      <c r="C105" s="6"/>
      <c r="D105" s="31"/>
      <c r="E105" s="9">
        <f>SUM(K94:K101)</f>
        <v>0</v>
      </c>
      <c r="F105" s="31" t="s">
        <v>29</v>
      </c>
      <c r="G105" s="32"/>
      <c r="M105" s="28"/>
      <c r="N105" s="29"/>
      <c r="O105" s="30"/>
      <c r="P105" s="31"/>
      <c r="Q105" s="9">
        <f>SUM(W94:W101)</f>
        <v>0</v>
      </c>
      <c r="R105" s="31" t="s">
        <v>29</v>
      </c>
      <c r="S105" s="32"/>
    </row>
    <row r="106" spans="1:23" x14ac:dyDescent="0.2">
      <c r="A106" s="235" t="s">
        <v>66</v>
      </c>
      <c r="B106" s="236"/>
      <c r="C106" s="236"/>
      <c r="D106" s="236"/>
      <c r="E106" s="236"/>
      <c r="F106" s="236"/>
      <c r="G106" s="237"/>
      <c r="H106" s="2"/>
      <c r="I106" s="2"/>
      <c r="J106" s="2"/>
      <c r="M106" s="241" t="s">
        <v>38</v>
      </c>
      <c r="N106" s="242"/>
      <c r="O106" s="242"/>
      <c r="P106" s="242"/>
      <c r="Q106" s="242"/>
      <c r="R106" s="242"/>
      <c r="S106" s="243"/>
    </row>
    <row r="107" spans="1:23" x14ac:dyDescent="0.2">
      <c r="A107" s="4">
        <v>1</v>
      </c>
      <c r="B107" s="5">
        <v>523</v>
      </c>
      <c r="C107" s="6">
        <v>22.3</v>
      </c>
      <c r="D107" s="5" t="str">
        <f>IF(B107="","",LOOKUP(B107,Entries!B$2:B$995,Entries!K$2:K$995))</f>
        <v>Georgia  Twist</v>
      </c>
      <c r="E107" s="5" t="str">
        <f>IF(B107="","",LOOKUP(B107,Entries!B$2:B$995,Entries!E$2:E$995))</f>
        <v>F13</v>
      </c>
      <c r="F107" s="5" t="str">
        <f>IF(B107="","",LOOKUP(B107,Entries!B$2:B$995,Entries!F$2:F$995))</f>
        <v>Keighley &amp; Craven</v>
      </c>
      <c r="G107" s="5" t="str">
        <f>IF(B107="","",LOOKUP(B107,Entries!B$2:B$995,Entries!G$2:G$995))</f>
        <v>F</v>
      </c>
      <c r="H107" s="3">
        <f>IF(F107="Skyrac AC",8,0)</f>
        <v>0</v>
      </c>
      <c r="I107" s="3">
        <f>IF(F107="Longwood Harriers",8,0)</f>
        <v>0</v>
      </c>
      <c r="J107" s="3">
        <f>IF(F107="Keighley &amp; Craven",8,0)</f>
        <v>8</v>
      </c>
      <c r="K107" s="3">
        <f>IF(F107="Pontefract AC",8,0)</f>
        <v>0</v>
      </c>
      <c r="M107" s="4">
        <v>1</v>
      </c>
      <c r="N107" s="5">
        <v>408</v>
      </c>
      <c r="O107" s="6">
        <v>18.850000000000001</v>
      </c>
      <c r="P107" s="5" t="str">
        <f>IF(N107="","",LOOKUP(N107,Entries!B$2:B$995,Entries!K$2:K$995))</f>
        <v>Will Varley</v>
      </c>
      <c r="Q107" s="5" t="str">
        <f>IF(N107="","",LOOKUP(N107,Entries!B$2:B$995,Entries!E$2:E$995))</f>
        <v>M15</v>
      </c>
      <c r="R107" s="5" t="str">
        <f>IF(N107="","",LOOKUP(N107,Entries!B$2:B$995,Entries!F$2:F$995))</f>
        <v>Longwood Harriers</v>
      </c>
      <c r="S107" s="5" t="str">
        <f>IF(N107="","",LOOKUP(N107,Entries!B$2:B$995,Entries!G$2:G$995))</f>
        <v>M</v>
      </c>
      <c r="T107" s="3">
        <f>IF(R107="Skyrac AC",8,0)</f>
        <v>0</v>
      </c>
      <c r="U107" s="3">
        <f>IF(R107="Longwood Harriers",8,0)</f>
        <v>8</v>
      </c>
      <c r="V107" s="3">
        <f>IF(R107="Keighley &amp; Craven",8,0)</f>
        <v>0</v>
      </c>
      <c r="W107" s="3">
        <f>IF(R107="Pontefract AC",8,0)</f>
        <v>0</v>
      </c>
    </row>
    <row r="108" spans="1:23" x14ac:dyDescent="0.2">
      <c r="A108" s="4">
        <v>2</v>
      </c>
      <c r="B108" s="5">
        <v>520</v>
      </c>
      <c r="C108" s="6">
        <v>23.7</v>
      </c>
      <c r="D108" s="5" t="str">
        <f>IF(B108="","",LOOKUP(B108,Entries!B$2:B$995,Entries!K$2:K$995))</f>
        <v>Amy Smith</v>
      </c>
      <c r="E108" s="5" t="str">
        <f>IF(B108="","",LOOKUP(B108,Entries!B$2:B$995,Entries!E$2:E$995))</f>
        <v>F13</v>
      </c>
      <c r="F108" s="5" t="str">
        <f>IF(B108="","",LOOKUP(B108,Entries!B$2:B$995,Entries!F$2:F$995))</f>
        <v>Keighley &amp; Craven</v>
      </c>
      <c r="G108" s="5" t="str">
        <f>IF(B108="","",LOOKUP(B108,Entries!B$2:B$995,Entries!G$2:G$995))</f>
        <v>F</v>
      </c>
      <c r="H108" s="3">
        <f>IF(F108="Skyrac AC",7,0)</f>
        <v>0</v>
      </c>
      <c r="I108" s="3">
        <f>IF(F108="Longwood Harriers",7,0)</f>
        <v>0</v>
      </c>
      <c r="J108" s="3">
        <f>IF(F108="Keighley &amp; Craven",7,0)</f>
        <v>7</v>
      </c>
      <c r="K108" s="3">
        <f>IF(F108="Pontefract AC",7,0)</f>
        <v>0</v>
      </c>
      <c r="M108" s="4">
        <v>2</v>
      </c>
      <c r="N108" s="5">
        <v>446</v>
      </c>
      <c r="O108" s="6">
        <v>16.38</v>
      </c>
      <c r="P108" s="5" t="str">
        <f>IF(N108="","",LOOKUP(N108,Entries!B$2:B$995,Entries!K$2:K$995))</f>
        <v>Michael Stejskal</v>
      </c>
      <c r="Q108" s="5" t="str">
        <f>IF(N108="","",LOOKUP(N108,Entries!B$2:B$995,Entries!E$2:E$995))</f>
        <v>M15</v>
      </c>
      <c r="R108" s="5" t="str">
        <f>IF(N108="","",LOOKUP(N108,Entries!B$2:B$995,Entries!F$2:F$995))</f>
        <v>Pontefract AC</v>
      </c>
      <c r="S108" s="5" t="str">
        <f>IF(N108="","",LOOKUP(N108,Entries!B$2:B$995,Entries!G$2:G$995))</f>
        <v>M</v>
      </c>
      <c r="T108" s="3">
        <f>IF(R108="Skyrac AC",7,0)</f>
        <v>0</v>
      </c>
      <c r="U108" s="3">
        <f>IF(R108="Longwood Harriers",7,0)</f>
        <v>0</v>
      </c>
      <c r="V108" s="3">
        <f>IF(R108="Keighley &amp; Craven",7,0)</f>
        <v>0</v>
      </c>
      <c r="W108" s="3">
        <f>IF(R108="Pontefract AC",7,0)</f>
        <v>7</v>
      </c>
    </row>
    <row r="109" spans="1:23" x14ac:dyDescent="0.2">
      <c r="A109" s="4">
        <v>3</v>
      </c>
      <c r="B109" s="5">
        <v>451</v>
      </c>
      <c r="C109" s="6">
        <v>24</v>
      </c>
      <c r="D109" s="5" t="str">
        <f>IF(B109="","",LOOKUP(B109,Entries!B$2:B$995,Entries!K$2:K$995))</f>
        <v>Isabelle Gittins</v>
      </c>
      <c r="E109" s="5" t="str">
        <f>IF(B109="","",LOOKUP(B109,Entries!B$2:B$995,Entries!E$2:E$995))</f>
        <v>F13</v>
      </c>
      <c r="F109" s="5" t="str">
        <f>IF(B109="","",LOOKUP(B109,Entries!B$2:B$995,Entries!F$2:F$995))</f>
        <v>Pontefract AC</v>
      </c>
      <c r="G109" s="5" t="str">
        <f>IF(B109="","",LOOKUP(B109,Entries!B$2:B$995,Entries!G$2:G$995))</f>
        <v>F</v>
      </c>
      <c r="H109" s="3">
        <f>IF(F109="Skyrac AC",6,0)</f>
        <v>0</v>
      </c>
      <c r="I109" s="3">
        <f>IF(F109="Longwood Harriers",6,0)</f>
        <v>0</v>
      </c>
      <c r="J109" s="3">
        <f>IF(F109="Keighley &amp; Craven",6,0)</f>
        <v>0</v>
      </c>
      <c r="K109" s="3">
        <f>IF(F109="Pontefract AC",6,0)</f>
        <v>6</v>
      </c>
      <c r="M109" s="4">
        <v>3</v>
      </c>
      <c r="N109" s="5">
        <v>407</v>
      </c>
      <c r="O109" s="6">
        <v>16.02</v>
      </c>
      <c r="P109" s="5" t="str">
        <f>IF(N109="","",LOOKUP(N109,Entries!B$2:B$995,Entries!K$2:K$995))</f>
        <v>Andrei Chetty</v>
      </c>
      <c r="Q109" s="5" t="str">
        <f>IF(N109="","",LOOKUP(N109,Entries!B$2:B$995,Entries!E$2:E$995))</f>
        <v>M15</v>
      </c>
      <c r="R109" s="5" t="str">
        <f>IF(N109="","",LOOKUP(N109,Entries!B$2:B$995,Entries!F$2:F$995))</f>
        <v>Longwood Harriers</v>
      </c>
      <c r="S109" s="5" t="str">
        <f>IF(N109="","",LOOKUP(N109,Entries!B$2:B$995,Entries!G$2:G$995))</f>
        <v>M</v>
      </c>
      <c r="T109" s="3">
        <f>IF(R109="Skyrac AC",6,0)</f>
        <v>0</v>
      </c>
      <c r="U109" s="3">
        <f>IF(R109="Longwood Harriers",6,0)</f>
        <v>6</v>
      </c>
      <c r="V109" s="3">
        <f>IF(R109="Keighley &amp; Craven",6,0)</f>
        <v>0</v>
      </c>
      <c r="W109" s="3">
        <f>IF(R109="Pontefract AC",6,0)</f>
        <v>0</v>
      </c>
    </row>
    <row r="110" spans="1:23" x14ac:dyDescent="0.2">
      <c r="A110" s="4">
        <v>4</v>
      </c>
      <c r="B110" s="5">
        <v>406</v>
      </c>
      <c r="C110" s="6">
        <v>24.1</v>
      </c>
      <c r="D110" s="5" t="str">
        <f>IF(B110="","",LOOKUP(B110,Entries!B$2:B$995,Entries!K$2:K$995))</f>
        <v>Amayah Lewis</v>
      </c>
      <c r="E110" s="5" t="str">
        <f>IF(B110="","",LOOKUP(B110,Entries!B$2:B$995,Entries!E$2:E$995))</f>
        <v>F13</v>
      </c>
      <c r="F110" s="5" t="str">
        <f>IF(B110="","",LOOKUP(B110,Entries!B$2:B$995,Entries!F$2:F$995))</f>
        <v>Longwood Harriers</v>
      </c>
      <c r="G110" s="5" t="str">
        <f>IF(B110="","",LOOKUP(B110,Entries!B$2:B$995,Entries!G$2:G$995))</f>
        <v>F</v>
      </c>
      <c r="H110" s="3">
        <f>IF(F110="Skyrac AC",5,0)</f>
        <v>0</v>
      </c>
      <c r="I110" s="3">
        <f>IF(F110="Longwood Harriers",5,0)</f>
        <v>5</v>
      </c>
      <c r="J110" s="3">
        <f>IF(F110="Keighley &amp; Craven",5,0)</f>
        <v>0</v>
      </c>
      <c r="K110" s="3">
        <f>IF(F110="Pontefract AC",5,0)</f>
        <v>0</v>
      </c>
      <c r="M110" s="4">
        <v>4</v>
      </c>
      <c r="N110" s="5">
        <v>554</v>
      </c>
      <c r="O110" s="6">
        <v>14.16</v>
      </c>
      <c r="P110" s="5" t="str">
        <f>IF(N110="","",LOOKUP(N110,Entries!B$2:B$995,Entries!K$2:K$995))</f>
        <v>Dylan Booth</v>
      </c>
      <c r="Q110" s="5" t="str">
        <f>IF(N110="","",LOOKUP(N110,Entries!B$2:B$995,Entries!E$2:E$995))</f>
        <v>M15</v>
      </c>
      <c r="R110" s="5" t="str">
        <f>IF(N110="","",LOOKUP(N110,Entries!B$2:B$995,Entries!F$2:F$995))</f>
        <v>Keighley &amp; Craven</v>
      </c>
      <c r="S110" s="5" t="str">
        <f>IF(N110="","",LOOKUP(N110,Entries!B$2:B$995,Entries!G$2:G$995))</f>
        <v>M</v>
      </c>
      <c r="T110" s="3">
        <f>IF(R110="Skyrac AC",5,0)</f>
        <v>0</v>
      </c>
      <c r="U110" s="3">
        <f>IF(R110="Longwood Harriers",5,0)</f>
        <v>0</v>
      </c>
      <c r="V110" s="3">
        <f>IF(R110="Keighley &amp; Craven",5,0)</f>
        <v>5</v>
      </c>
      <c r="W110" s="3">
        <f>IF(R110="Pontefract AC",5,0)</f>
        <v>0</v>
      </c>
    </row>
    <row r="111" spans="1:23" x14ac:dyDescent="0.2">
      <c r="A111" s="4">
        <v>5</v>
      </c>
      <c r="B111" s="5">
        <v>453</v>
      </c>
      <c r="C111" s="6">
        <v>24.7</v>
      </c>
      <c r="D111" s="5" t="str">
        <f>IF(B111="","",LOOKUP(B111,Entries!B$2:B$995,Entries!K$2:K$995))</f>
        <v>Isabella Tordoff</v>
      </c>
      <c r="E111" s="5" t="str">
        <f>IF(B111="","",LOOKUP(B111,Entries!B$2:B$995,Entries!E$2:E$995))</f>
        <v>F13</v>
      </c>
      <c r="F111" s="5" t="str">
        <f>IF(B111="","",LOOKUP(B111,Entries!B$2:B$995,Entries!F$2:F$995))</f>
        <v>Pontefract AC</v>
      </c>
      <c r="G111" s="5" t="str">
        <f>IF(B111="","",LOOKUP(B111,Entries!B$2:B$995,Entries!G$2:G$995))</f>
        <v>F</v>
      </c>
      <c r="H111" s="3">
        <f>IF(F111="Skyrac AC",4,0)</f>
        <v>0</v>
      </c>
      <c r="I111" s="3">
        <f>IF(F111="Longwood Harriers",4,0)</f>
        <v>0</v>
      </c>
      <c r="J111" s="3">
        <f>IF(F111="Keighley &amp; Craven",4,0)</f>
        <v>0</v>
      </c>
      <c r="K111" s="3">
        <f>IF(F111="Pontefract AC",4,0)</f>
        <v>4</v>
      </c>
      <c r="M111" s="4">
        <v>5</v>
      </c>
      <c r="N111" s="5"/>
      <c r="O111" s="6"/>
      <c r="P111" s="5" t="str">
        <f>IF(N111="","",LOOKUP(N111,Entries!B$2:B$995,Entries!K$2:K$995))</f>
        <v/>
      </c>
      <c r="Q111" s="5" t="str">
        <f>IF(N111="","",LOOKUP(N111,Entries!B$2:B$995,Entries!E$2:E$995))</f>
        <v/>
      </c>
      <c r="R111" s="5" t="str">
        <f>IF(N111="","",LOOKUP(N111,Entries!B$2:B$995,Entries!F$2:F$995))</f>
        <v/>
      </c>
      <c r="S111" s="5" t="str">
        <f>IF(N111="","",LOOKUP(N111,Entries!B$2:B$995,Entries!G$2:G$995))</f>
        <v/>
      </c>
      <c r="T111" s="3">
        <f>IF(R111="Skyrac AC",4,0)</f>
        <v>0</v>
      </c>
      <c r="U111" s="3">
        <f>IF(R111="Longwood Harriers",4,0)</f>
        <v>0</v>
      </c>
      <c r="V111" s="3">
        <f>IF(R111="Keighley &amp; Craven",4,0)</f>
        <v>0</v>
      </c>
      <c r="W111" s="3">
        <f>IF(R111="Pontefract AC",4,0)</f>
        <v>0</v>
      </c>
    </row>
    <row r="112" spans="1:23" x14ac:dyDescent="0.2">
      <c r="A112" s="4">
        <v>6</v>
      </c>
      <c r="B112" s="5">
        <v>482</v>
      </c>
      <c r="C112" s="6">
        <v>25.4</v>
      </c>
      <c r="D112" s="5" t="str">
        <f>IF(B112="","",LOOKUP(B112,Entries!B$2:B$995,Entries!K$2:K$995))</f>
        <v>Chloe Wainhouse</v>
      </c>
      <c r="E112" s="5" t="str">
        <f>IF(B112="","",LOOKUP(B112,Entries!B$2:B$995,Entries!E$2:E$995))</f>
        <v>F13</v>
      </c>
      <c r="F112" s="5" t="str">
        <f>IF(B112="","",LOOKUP(B112,Entries!B$2:B$995,Entries!F$2:F$995))</f>
        <v>Skyrac AC</v>
      </c>
      <c r="G112" s="5" t="str">
        <f>IF(B112="","",LOOKUP(B112,Entries!B$2:B$995,Entries!G$2:G$995))</f>
        <v>F</v>
      </c>
      <c r="H112" s="3">
        <f>IF(F112="Skyrac AC",3,0)</f>
        <v>3</v>
      </c>
      <c r="I112" s="3">
        <f>IF(F112="Longwood Harriers",3,0)</f>
        <v>0</v>
      </c>
      <c r="J112" s="3">
        <f>IF(F112="Keighley &amp; Craven",3,0)</f>
        <v>0</v>
      </c>
      <c r="K112" s="3">
        <f>IF(F112="Pontefract AC",3,0)</f>
        <v>0</v>
      </c>
      <c r="M112" s="4">
        <v>6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3">
        <f>IF(R112="Skyrac AC",3,0)</f>
        <v>0</v>
      </c>
      <c r="U112" s="3">
        <f>IF(R112="Longwood Harriers",3,0)</f>
        <v>0</v>
      </c>
      <c r="V112" s="3">
        <f>IF(R112="Keighley &amp; Craven",3,0)</f>
        <v>0</v>
      </c>
      <c r="W112" s="3">
        <f>IF(R112="Pontefract AC",3,0)</f>
        <v>0</v>
      </c>
    </row>
    <row r="113" spans="1:23" x14ac:dyDescent="0.2">
      <c r="A113" s="4">
        <v>7</v>
      </c>
      <c r="B113" s="5">
        <v>490</v>
      </c>
      <c r="C113" s="6">
        <v>25.7</v>
      </c>
      <c r="D113" s="5" t="str">
        <f>IF(B113="","",LOOKUP(B113,Entries!B$2:B$995,Entries!K$2:K$995))</f>
        <v>Ella Cleavin</v>
      </c>
      <c r="E113" s="5" t="str">
        <f>IF(B113="","",LOOKUP(B113,Entries!B$2:B$995,Entries!E$2:E$995))</f>
        <v>F13</v>
      </c>
      <c r="F113" s="5" t="str">
        <f>IF(B113="","",LOOKUP(B113,Entries!B$2:B$995,Entries!F$2:F$995))</f>
        <v>Skyrac AC</v>
      </c>
      <c r="G113" s="5" t="str">
        <f>IF(B113="","",LOOKUP(B113,Entries!B$2:B$995,Entries!G$2:G$995))</f>
        <v>F</v>
      </c>
      <c r="H113" s="3">
        <f>IF(F113="Skyrac AC",2,0)</f>
        <v>2</v>
      </c>
      <c r="I113" s="3">
        <f>IF(F113="Longwood Harriers",2,0)</f>
        <v>0</v>
      </c>
      <c r="J113" s="3">
        <f>IF(F113="Keighley &amp; Craven",2,0)</f>
        <v>0</v>
      </c>
      <c r="K113" s="3">
        <f>IF(F113="Pontefract AC",2,0)</f>
        <v>0</v>
      </c>
      <c r="M113" s="4">
        <v>7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3">
        <f>IF(R113="Skyrac AC",2,0)</f>
        <v>0</v>
      </c>
      <c r="U113" s="3">
        <f>IF(R113="Longwood Harriers",2,0)</f>
        <v>0</v>
      </c>
      <c r="V113" s="3">
        <f>IF(R113="Keighley &amp; Craven",2,0)</f>
        <v>0</v>
      </c>
      <c r="W113" s="3">
        <f>IF(R113="Pontefract AC",2,0)</f>
        <v>0</v>
      </c>
    </row>
    <row r="114" spans="1:23" x14ac:dyDescent="0.2">
      <c r="A114" s="4">
        <v>8</v>
      </c>
      <c r="B114" s="5"/>
      <c r="C114" s="6"/>
      <c r="D114" s="5" t="str">
        <f>IF(B114="","",LOOKUP(B114,Entries!B$2:B$995,Entries!K$2:K$995))</f>
        <v/>
      </c>
      <c r="E114" s="5" t="str">
        <f>IF(B114="","",LOOKUP(B114,Entries!B$2:B$995,Entries!E$2:E$995))</f>
        <v/>
      </c>
      <c r="F114" s="5" t="str">
        <f>IF(B114="","",LOOKUP(B114,Entries!B$2:B$995,Entries!F$2:F$995))</f>
        <v/>
      </c>
      <c r="G114" s="5" t="str">
        <f>IF(B114="","",LOOKUP(B114,Entries!B$2:B$995,Entries!G$2:G$995))</f>
        <v/>
      </c>
      <c r="H114" s="3">
        <f>IF(F114="Skyrac AC",1,0)</f>
        <v>0</v>
      </c>
      <c r="I114" s="3">
        <f>IF(F114="Longwood Harriers",1,0)</f>
        <v>0</v>
      </c>
      <c r="J114" s="3">
        <f>IF(F114="Keighley &amp; Craven",1,0)</f>
        <v>0</v>
      </c>
      <c r="K114" s="3">
        <f>IF(F114="Pontefract AC",1,0)</f>
        <v>0</v>
      </c>
      <c r="M114" s="4">
        <v>8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3">
        <f>IF(R114="Skyrac AC",1,0)</f>
        <v>0</v>
      </c>
      <c r="U114" s="3">
        <f>IF(R114="Longwood Harriers",1,0)</f>
        <v>0</v>
      </c>
      <c r="V114" s="3">
        <f>IF(R114="Keighley &amp; Craven",1,0)</f>
        <v>0</v>
      </c>
      <c r="W114" s="3">
        <f>IF(R114="Pontefract AC",1,0)</f>
        <v>0</v>
      </c>
    </row>
    <row r="115" spans="1:23" x14ac:dyDescent="0.2">
      <c r="A115" s="4"/>
      <c r="B115" s="5"/>
      <c r="C115" s="6"/>
      <c r="D115" s="8" t="s">
        <v>17</v>
      </c>
      <c r="E115" s="9">
        <f>SUM(H107:H114)</f>
        <v>5</v>
      </c>
      <c r="F115" s="9" t="s">
        <v>28</v>
      </c>
      <c r="G115" s="9"/>
      <c r="M115" s="4"/>
      <c r="N115" s="5"/>
      <c r="O115" s="6"/>
      <c r="P115" s="8" t="s">
        <v>17</v>
      </c>
      <c r="Q115" s="9">
        <f>SUM(T107:T114)</f>
        <v>0</v>
      </c>
      <c r="R115" s="9" t="s">
        <v>28</v>
      </c>
      <c r="S115" s="9"/>
    </row>
    <row r="116" spans="1:23" x14ac:dyDescent="0.2">
      <c r="A116" s="4"/>
      <c r="B116" s="5"/>
      <c r="C116" s="6"/>
      <c r="D116" s="9"/>
      <c r="E116" s="9">
        <f>SUM(I107:I114)</f>
        <v>5</v>
      </c>
      <c r="F116" s="9" t="s">
        <v>1337</v>
      </c>
      <c r="G116" s="9"/>
      <c r="M116" s="4"/>
      <c r="N116" s="5"/>
      <c r="O116" s="6"/>
      <c r="P116" s="9"/>
      <c r="Q116" s="9">
        <f>SUM(U107:U114)</f>
        <v>14</v>
      </c>
      <c r="R116" s="9" t="s">
        <v>1337</v>
      </c>
      <c r="S116" s="9"/>
    </row>
    <row r="117" spans="1:23" x14ac:dyDescent="0.2">
      <c r="A117" s="4"/>
      <c r="B117" s="5"/>
      <c r="C117" s="6"/>
      <c r="D117" s="31"/>
      <c r="E117" s="9">
        <f>SUM(J107:J114)</f>
        <v>15</v>
      </c>
      <c r="F117" s="31" t="s">
        <v>27</v>
      </c>
      <c r="G117" s="32"/>
      <c r="M117" s="28"/>
      <c r="N117" s="29"/>
      <c r="O117" s="30"/>
      <c r="P117" s="31"/>
      <c r="Q117" s="9">
        <f>SUM(V107:V114)</f>
        <v>5</v>
      </c>
      <c r="R117" s="31" t="s">
        <v>27</v>
      </c>
      <c r="S117" s="32"/>
    </row>
    <row r="118" spans="1:23" ht="13.5" thickBot="1" x14ac:dyDescent="0.25">
      <c r="A118" s="4"/>
      <c r="B118" s="5"/>
      <c r="C118" s="6"/>
      <c r="D118" s="31"/>
      <c r="E118" s="9">
        <f>SUM(K107:K114)</f>
        <v>10</v>
      </c>
      <c r="F118" s="31" t="s">
        <v>29</v>
      </c>
      <c r="G118" s="32"/>
      <c r="M118" s="28"/>
      <c r="N118" s="29"/>
      <c r="O118" s="30"/>
      <c r="P118" s="31"/>
      <c r="Q118" s="9">
        <f>SUM(W107:W114)</f>
        <v>7</v>
      </c>
      <c r="R118" s="31" t="s">
        <v>29</v>
      </c>
      <c r="S118" s="32"/>
    </row>
    <row r="119" spans="1:23" x14ac:dyDescent="0.2">
      <c r="A119" s="235" t="s">
        <v>67</v>
      </c>
      <c r="B119" s="236"/>
      <c r="C119" s="236"/>
      <c r="D119" s="236"/>
      <c r="E119" s="236"/>
      <c r="F119" s="236"/>
      <c r="G119" s="237"/>
      <c r="H119" s="2"/>
      <c r="I119" s="2"/>
      <c r="J119" s="2"/>
      <c r="M119" s="241" t="s">
        <v>39</v>
      </c>
      <c r="N119" s="242"/>
      <c r="O119" s="242"/>
      <c r="P119" s="242"/>
      <c r="Q119" s="242"/>
      <c r="R119" s="242"/>
      <c r="S119" s="243"/>
    </row>
    <row r="120" spans="1:23" x14ac:dyDescent="0.2">
      <c r="A120" s="4">
        <v>1</v>
      </c>
      <c r="B120" s="5">
        <v>527</v>
      </c>
      <c r="C120" s="6">
        <v>22.4</v>
      </c>
      <c r="D120" s="5" t="str">
        <f>IF(B120="","",LOOKUP(B120,Entries!B$2:B$995,Entries!K$2:K$995))</f>
        <v>Dylan Alcock</v>
      </c>
      <c r="E120" s="5" t="str">
        <f>IF(B120="","",LOOKUP(B120,Entries!B$2:B$995,Entries!E$2:E$995))</f>
        <v>M13</v>
      </c>
      <c r="F120" s="5" t="str">
        <f>IF(B120="","",LOOKUP(B120,Entries!B$2:B$995,Entries!F$2:F$995))</f>
        <v>Keighley &amp; Craven</v>
      </c>
      <c r="G120" s="5" t="str">
        <f>IF(B120="","",LOOKUP(B120,Entries!B$2:B$995,Entries!G$2:G$995))</f>
        <v>M</v>
      </c>
      <c r="H120" s="3">
        <f>IF(F120="Skyrac AC",8,0)</f>
        <v>0</v>
      </c>
      <c r="I120" s="3">
        <f>IF(F120="Longwood Harriers",8,0)</f>
        <v>0</v>
      </c>
      <c r="J120" s="3">
        <f>IF(F120="Keighley &amp; Craven",8,0)</f>
        <v>8</v>
      </c>
      <c r="K120" s="3">
        <f>IF(F120="Pontefract AC",8,0)</f>
        <v>0</v>
      </c>
      <c r="M120" s="4">
        <v>1</v>
      </c>
      <c r="N120" s="5">
        <v>449</v>
      </c>
      <c r="O120" s="6">
        <v>23.52</v>
      </c>
      <c r="P120" s="5" t="str">
        <f>IF(N120="","",LOOKUP(N120,Entries!B$2:B$995,Entries!K$2:K$995))</f>
        <v>Harrison Carter</v>
      </c>
      <c r="Q120" s="5" t="str">
        <f>IF(N120="","",LOOKUP(N120,Entries!B$2:B$995,Entries!E$2:E$995))</f>
        <v>M17</v>
      </c>
      <c r="R120" s="5" t="str">
        <f>IF(N120="","",LOOKUP(N120,Entries!B$2:B$995,Entries!F$2:F$995))</f>
        <v>Pontefract AC</v>
      </c>
      <c r="S120" s="5" t="str">
        <f>IF(N120="","",LOOKUP(N120,Entries!B$2:B$995,Entries!G$2:G$995))</f>
        <v>M</v>
      </c>
      <c r="T120" s="3">
        <f>IF(R120="Skyrac AC",8,0)</f>
        <v>0</v>
      </c>
      <c r="U120" s="3">
        <f>IF(R120="Longwood Harriers",8,0)</f>
        <v>0</v>
      </c>
      <c r="V120" s="3">
        <f>IF(R120="Keighley &amp; Craven",8,0)</f>
        <v>0</v>
      </c>
      <c r="W120" s="3">
        <f>IF(R120="Pontefract AC",8,0)</f>
        <v>8</v>
      </c>
    </row>
    <row r="121" spans="1:23" x14ac:dyDescent="0.2">
      <c r="A121" s="4">
        <v>2</v>
      </c>
      <c r="B121" s="5">
        <v>529</v>
      </c>
      <c r="C121" s="6">
        <v>22.9</v>
      </c>
      <c r="D121" s="5" t="str">
        <f>IF(B121="","",LOOKUP(B121,Entries!B$2:B$995,Entries!K$2:K$995))</f>
        <v>Jacob O'Sullivan</v>
      </c>
      <c r="E121" s="5" t="str">
        <f>IF(B121="","",LOOKUP(B121,Entries!B$2:B$995,Entries!E$2:E$995))</f>
        <v>M13</v>
      </c>
      <c r="F121" s="5" t="str">
        <f>IF(B121="","",LOOKUP(B121,Entries!B$2:B$995,Entries!F$2:F$995))</f>
        <v>Keighley &amp; Craven</v>
      </c>
      <c r="G121" s="5" t="str">
        <f>IF(B121="","",LOOKUP(B121,Entries!B$2:B$995,Entries!G$2:G$995))</f>
        <v>M</v>
      </c>
      <c r="H121" s="3">
        <f>IF(F121="Skyrac AC",7,0)</f>
        <v>0</v>
      </c>
      <c r="I121" s="3">
        <f>IF(F121="Longwood Harriers",7,0)</f>
        <v>0</v>
      </c>
      <c r="J121" s="3">
        <f>IF(F121="Keighley &amp; Craven",7,0)</f>
        <v>7</v>
      </c>
      <c r="K121" s="3">
        <f>IF(F121="Pontefract AC",7,0)</f>
        <v>0</v>
      </c>
      <c r="M121" s="4">
        <v>2</v>
      </c>
      <c r="N121" s="5"/>
      <c r="O121" s="6"/>
      <c r="P121" s="5" t="str">
        <f>IF(N121="","",LOOKUP(N121,Entries!B$2:B$995,Entries!K$2:K$995))</f>
        <v/>
      </c>
      <c r="Q121" s="5" t="str">
        <f>IF(N121="","",LOOKUP(N121,Entries!B$2:B$995,Entries!E$2:E$995))</f>
        <v/>
      </c>
      <c r="R121" s="5" t="str">
        <f>IF(N121="","",LOOKUP(N121,Entries!B$2:B$995,Entries!F$2:F$995))</f>
        <v/>
      </c>
      <c r="S121" s="5" t="str">
        <f>IF(N121="","",LOOKUP(N121,Entries!B$2:B$995,Entries!G$2:G$995))</f>
        <v/>
      </c>
      <c r="T121" s="3">
        <f>IF(R121="Skyrac AC",7,0)</f>
        <v>0</v>
      </c>
      <c r="U121" s="3">
        <f>IF(R121="Longwood Harriers",7,0)</f>
        <v>0</v>
      </c>
      <c r="V121" s="3">
        <f>IF(R121="Keighley &amp; Craven",7,0)</f>
        <v>0</v>
      </c>
      <c r="W121" s="3">
        <f>IF(R121="Pontefract AC",7,0)</f>
        <v>0</v>
      </c>
    </row>
    <row r="122" spans="1:23" x14ac:dyDescent="0.2">
      <c r="A122" s="4">
        <v>3</v>
      </c>
      <c r="B122" s="5">
        <v>443</v>
      </c>
      <c r="C122" s="6">
        <v>25.1</v>
      </c>
      <c r="D122" s="5" t="str">
        <f>IF(B122="","",LOOKUP(B122,Entries!B$2:B$995,Entries!K$2:K$995))</f>
        <v>Julian Rutkowski</v>
      </c>
      <c r="E122" s="5" t="str">
        <f>IF(B122="","",LOOKUP(B122,Entries!B$2:B$995,Entries!E$2:E$995))</f>
        <v>M13</v>
      </c>
      <c r="F122" s="5" t="str">
        <f>IF(B122="","",LOOKUP(B122,Entries!B$2:B$995,Entries!F$2:F$995))</f>
        <v>Pontefract AC</v>
      </c>
      <c r="G122" s="5" t="str">
        <f>IF(B122="","",LOOKUP(B122,Entries!B$2:B$995,Entries!G$2:G$995))</f>
        <v>M</v>
      </c>
      <c r="H122" s="3">
        <f>IF(F122="Skyrac AC",6,0)</f>
        <v>0</v>
      </c>
      <c r="I122" s="3">
        <f>IF(F122="Longwood Harriers",6,0)</f>
        <v>0</v>
      </c>
      <c r="J122" s="3">
        <f>IF(F122="Keighley &amp; Craven",6,0)</f>
        <v>0</v>
      </c>
      <c r="K122" s="3">
        <f>IF(F122="Pontefract AC",6,0)</f>
        <v>6</v>
      </c>
      <c r="M122" s="4">
        <v>3</v>
      </c>
      <c r="N122" s="5"/>
      <c r="O122" s="6"/>
      <c r="P122" s="5" t="str">
        <f>IF(N122="","",LOOKUP(N122,Entries!B$2:B$995,Entries!K$2:K$995))</f>
        <v/>
      </c>
      <c r="Q122" s="5" t="str">
        <f>IF(N122="","",LOOKUP(N122,Entries!B$2:B$995,Entries!E$2:E$995))</f>
        <v/>
      </c>
      <c r="R122" s="5" t="str">
        <f>IF(N122="","",LOOKUP(N122,Entries!B$2:B$995,Entries!F$2:F$995))</f>
        <v/>
      </c>
      <c r="S122" s="5" t="str">
        <f>IF(N122="","",LOOKUP(N122,Entries!B$2:B$995,Entries!G$2:G$995))</f>
        <v/>
      </c>
      <c r="T122" s="3">
        <f>IF(R122="Skyrac AC",6,0)</f>
        <v>0</v>
      </c>
      <c r="U122" s="3">
        <f>IF(R122="Longwood Harriers",6,0)</f>
        <v>0</v>
      </c>
      <c r="V122" s="3">
        <f>IF(R122="Keighley &amp; Craven",6,0)</f>
        <v>0</v>
      </c>
      <c r="W122" s="3">
        <f>IF(R122="Pontefract AC",6,0)</f>
        <v>0</v>
      </c>
    </row>
    <row r="123" spans="1:23" x14ac:dyDescent="0.2">
      <c r="A123" s="4">
        <v>4</v>
      </c>
      <c r="B123" s="5"/>
      <c r="C123" s="6"/>
      <c r="D123" s="5" t="str">
        <f>IF(B123="","",LOOKUP(B123,Entries!B$2:B$995,Entries!K$2:K$995))</f>
        <v/>
      </c>
      <c r="E123" s="5" t="str">
        <f>IF(B123="","",LOOKUP(B123,Entries!B$2:B$995,Entries!E$2:E$995))</f>
        <v/>
      </c>
      <c r="F123" s="5" t="str">
        <f>IF(B123="","",LOOKUP(B123,Entries!B$2:B$995,Entries!F$2:F$995))</f>
        <v/>
      </c>
      <c r="G123" s="5" t="str">
        <f>IF(B123="","",LOOKUP(B123,Entries!B$2:B$995,Entries!G$2:G$995))</f>
        <v/>
      </c>
      <c r="H123" s="3">
        <f>IF(F123="Skyrac AC",5,0)</f>
        <v>0</v>
      </c>
      <c r="I123" s="3">
        <f>IF(F123="Longwood Harriers",5,0)</f>
        <v>0</v>
      </c>
      <c r="J123" s="3">
        <f>IF(F123="Keighley &amp; Craven",5,0)</f>
        <v>0</v>
      </c>
      <c r="K123" s="3">
        <f>IF(F123="Pontefract AC",5,0)</f>
        <v>0</v>
      </c>
      <c r="M123" s="4">
        <v>4</v>
      </c>
      <c r="N123" s="5"/>
      <c r="O123" s="6"/>
      <c r="P123" s="5" t="str">
        <f>IF(N123="","",LOOKUP(N123,Entries!B$2:B$995,Entries!K$2:K$995))</f>
        <v/>
      </c>
      <c r="Q123" s="5" t="str">
        <f>IF(N123="","",LOOKUP(N123,Entries!B$2:B$995,Entries!E$2:E$995))</f>
        <v/>
      </c>
      <c r="R123" s="5" t="str">
        <f>IF(N123="","",LOOKUP(N123,Entries!B$2:B$995,Entries!F$2:F$995))</f>
        <v/>
      </c>
      <c r="S123" s="5" t="str">
        <f>IF(N123="","",LOOKUP(N123,Entries!B$2:B$995,Entries!G$2:G$995))</f>
        <v/>
      </c>
      <c r="T123" s="3">
        <f>IF(R123="Skyrac AC",5,0)</f>
        <v>0</v>
      </c>
      <c r="U123" s="3">
        <f>IF(R123="Longwood Harriers",5,0)</f>
        <v>0</v>
      </c>
      <c r="V123" s="3">
        <f>IF(R123="Keighley &amp; Craven",5,0)</f>
        <v>0</v>
      </c>
      <c r="W123" s="3">
        <f>IF(R123="Pontefract AC",5,0)</f>
        <v>0</v>
      </c>
    </row>
    <row r="124" spans="1:23" x14ac:dyDescent="0.2">
      <c r="A124" s="4">
        <v>5</v>
      </c>
      <c r="B124" s="5"/>
      <c r="C124" s="6"/>
      <c r="D124" s="5" t="str">
        <f>IF(B124="","",LOOKUP(B124,Entries!B$2:B$995,Entries!K$2:K$995))</f>
        <v/>
      </c>
      <c r="E124" s="5" t="str">
        <f>IF(B124="","",LOOKUP(B124,Entries!B$2:B$995,Entries!E$2:E$995))</f>
        <v/>
      </c>
      <c r="F124" s="5" t="str">
        <f>IF(B124="","",LOOKUP(B124,Entries!B$2:B$995,Entries!F$2:F$995))</f>
        <v/>
      </c>
      <c r="G124" s="5" t="str">
        <f>IF(B124="","",LOOKUP(B124,Entries!B$2:B$995,Entries!G$2:G$995))</f>
        <v/>
      </c>
      <c r="H124" s="3">
        <f>IF(F124="Skyrac AC",4,0)</f>
        <v>0</v>
      </c>
      <c r="I124" s="3">
        <f>IF(F124="Longwood Harriers",4,0)</f>
        <v>0</v>
      </c>
      <c r="J124" s="3">
        <f>IF(F124="Keighley &amp; Craven",4,0)</f>
        <v>0</v>
      </c>
      <c r="K124" s="3">
        <f>IF(F124="Pontefract AC",4,0)</f>
        <v>0</v>
      </c>
      <c r="M124" s="4">
        <v>5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3">
        <f>IF(R124="Skyrac AC",4,0)</f>
        <v>0</v>
      </c>
      <c r="U124" s="3">
        <f>IF(R124="Longwood Harriers",4,0)</f>
        <v>0</v>
      </c>
      <c r="V124" s="3">
        <f>IF(R124="Keighley &amp; Craven",4,0)</f>
        <v>0</v>
      </c>
      <c r="W124" s="3">
        <f>IF(R124="Pontefract AC",4,0)</f>
        <v>0</v>
      </c>
    </row>
    <row r="125" spans="1:23" x14ac:dyDescent="0.2">
      <c r="A125" s="4">
        <v>6</v>
      </c>
      <c r="B125" s="5"/>
      <c r="C125" s="6"/>
      <c r="D125" s="5" t="str">
        <f>IF(B125="","",LOOKUP(B125,Entries!B$2:B$995,Entries!K$2:K$995))</f>
        <v/>
      </c>
      <c r="E125" s="5" t="str">
        <f>IF(B125="","",LOOKUP(B125,Entries!B$2:B$995,Entries!E$2:E$995))</f>
        <v/>
      </c>
      <c r="F125" s="5" t="str">
        <f>IF(B125="","",LOOKUP(B125,Entries!B$2:B$995,Entries!F$2:F$995))</f>
        <v/>
      </c>
      <c r="G125" s="5" t="str">
        <f>IF(B125="","",LOOKUP(B125,Entries!B$2:B$995,Entries!G$2:G$995))</f>
        <v/>
      </c>
      <c r="H125" s="3">
        <f>IF(F125="Skyrac AC",3,0)</f>
        <v>0</v>
      </c>
      <c r="I125" s="3">
        <f>IF(F125="Longwood Harriers",3,0)</f>
        <v>0</v>
      </c>
      <c r="J125" s="3">
        <f>IF(F125="Keighley &amp; Craven",3,0)</f>
        <v>0</v>
      </c>
      <c r="K125" s="3">
        <f>IF(F125="Pontefract AC",3,0)</f>
        <v>0</v>
      </c>
      <c r="M125" s="4">
        <v>6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3">
        <f>IF(R125="Skyrac AC",3,0)</f>
        <v>0</v>
      </c>
      <c r="U125" s="3">
        <f>IF(R125="Longwood Harriers",3,0)</f>
        <v>0</v>
      </c>
      <c r="V125" s="3">
        <f>IF(R125="Keighley &amp; Craven",3,0)</f>
        <v>0</v>
      </c>
      <c r="W125" s="3">
        <f>IF(R125="Pontefract AC",3,0)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IF(B126="","",LOOKUP(B126,Entries!B$2:B$995,Entries!K$2:K$995))</f>
        <v/>
      </c>
      <c r="E126" s="5" t="str">
        <f>IF(B126="","",LOOKUP(B126,Entries!B$2:B$995,Entries!E$2:E$995))</f>
        <v/>
      </c>
      <c r="F126" s="5" t="str">
        <f>IF(B126="","",LOOKUP(B126,Entries!B$2:B$995,Entries!F$2:F$995))</f>
        <v/>
      </c>
      <c r="G126" s="5" t="str">
        <f>IF(B126="","",LOOKUP(B126,Entries!B$2:B$995,Entries!G$2:G$995))</f>
        <v/>
      </c>
      <c r="H126" s="3">
        <f>IF(F126="Skyrac AC",2,0)</f>
        <v>0</v>
      </c>
      <c r="I126" s="3">
        <f>IF(F126="Longwood Harriers",2,0)</f>
        <v>0</v>
      </c>
      <c r="J126" s="3">
        <f>IF(F126="Keighley &amp; Craven",2,0)</f>
        <v>0</v>
      </c>
      <c r="K126" s="3">
        <f>IF(F126="Pontefract AC",2,0)</f>
        <v>0</v>
      </c>
      <c r="M126" s="4">
        <v>7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3">
        <f>IF(R126="Skyrac AC",2,0)</f>
        <v>0</v>
      </c>
      <c r="U126" s="3">
        <f>IF(R126="Longwood Harriers",2,0)</f>
        <v>0</v>
      </c>
      <c r="V126" s="3">
        <f>IF(R126="Keighley &amp; Craven",2,0)</f>
        <v>0</v>
      </c>
      <c r="W126" s="3">
        <f>IF(R126="Pontefract AC",2,0)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IF(B127="","",LOOKUP(B127,Entries!B$2:B$995,Entries!K$2:K$995))</f>
        <v/>
      </c>
      <c r="E127" s="5" t="str">
        <f>IF(B127="","",LOOKUP(B127,Entries!B$2:B$995,Entries!E$2:E$995))</f>
        <v/>
      </c>
      <c r="F127" s="5" t="str">
        <f>IF(B127="","",LOOKUP(B127,Entries!B$2:B$995,Entries!F$2:F$995))</f>
        <v/>
      </c>
      <c r="G127" s="5" t="str">
        <f>IF(B127="","",LOOKUP(B127,Entries!B$2:B$995,Entries!G$2:G$995))</f>
        <v/>
      </c>
      <c r="H127" s="3">
        <f>IF(F127="Skyrac AC",1,0)</f>
        <v>0</v>
      </c>
      <c r="I127" s="3">
        <f>IF(F127="Longwood Harriers",1,0)</f>
        <v>0</v>
      </c>
      <c r="J127" s="3">
        <f>IF(F127="Keighley &amp; Craven",1,0)</f>
        <v>0</v>
      </c>
      <c r="K127" s="3">
        <f>IF(F127="Pontefract AC",1,0)</f>
        <v>0</v>
      </c>
      <c r="M127" s="4">
        <v>8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3">
        <f>IF(R127="Skyrac AC",1,0)</f>
        <v>0</v>
      </c>
      <c r="U127" s="3">
        <f>IF(R127="Longwood Harriers",1,0)</f>
        <v>0</v>
      </c>
      <c r="V127" s="3">
        <f>IF(R127="Keighley &amp; Craven",1,0)</f>
        <v>0</v>
      </c>
      <c r="W127" s="3">
        <f>IF(R127="Pontefract AC",1,0)</f>
        <v>0</v>
      </c>
    </row>
    <row r="128" spans="1:23" x14ac:dyDescent="0.2">
      <c r="A128" s="4"/>
      <c r="B128" s="5"/>
      <c r="C128" s="6"/>
      <c r="D128" s="8" t="s">
        <v>17</v>
      </c>
      <c r="E128" s="9">
        <f>SUM(H120:H127)</f>
        <v>0</v>
      </c>
      <c r="F128" s="9" t="s">
        <v>28</v>
      </c>
      <c r="G128" s="9"/>
      <c r="M128" s="4"/>
      <c r="N128" s="5"/>
      <c r="O128" s="6"/>
      <c r="P128" s="8" t="s">
        <v>17</v>
      </c>
      <c r="Q128" s="9">
        <f>SUM(T120:T127)</f>
        <v>0</v>
      </c>
      <c r="R128" s="9" t="s">
        <v>28</v>
      </c>
      <c r="S128" s="9"/>
    </row>
    <row r="129" spans="1:23" x14ac:dyDescent="0.2">
      <c r="A129" s="4"/>
      <c r="B129" s="5"/>
      <c r="C129" s="6"/>
      <c r="D129" s="9"/>
      <c r="E129" s="9">
        <f>SUM(I120:I127)</f>
        <v>0</v>
      </c>
      <c r="F129" s="9" t="s">
        <v>1337</v>
      </c>
      <c r="G129" s="9"/>
      <c r="M129" s="4"/>
      <c r="N129" s="5"/>
      <c r="O129" s="6"/>
      <c r="P129" s="9"/>
      <c r="Q129" s="9">
        <f>SUM(U120:U127)</f>
        <v>0</v>
      </c>
      <c r="R129" s="9" t="s">
        <v>1337</v>
      </c>
      <c r="S129" s="9"/>
    </row>
    <row r="130" spans="1:23" x14ac:dyDescent="0.2">
      <c r="A130" s="4"/>
      <c r="B130" s="5"/>
      <c r="C130" s="6"/>
      <c r="D130" s="31"/>
      <c r="E130" s="9">
        <f>SUM(J120:J127)</f>
        <v>15</v>
      </c>
      <c r="F130" s="31" t="s">
        <v>27</v>
      </c>
      <c r="G130" s="32"/>
      <c r="M130" s="28"/>
      <c r="N130" s="29"/>
      <c r="O130" s="30"/>
      <c r="P130" s="31"/>
      <c r="Q130" s="9">
        <f>SUM(V120:V127)</f>
        <v>0</v>
      </c>
      <c r="R130" s="31" t="s">
        <v>27</v>
      </c>
      <c r="S130" s="32"/>
    </row>
    <row r="131" spans="1:23" ht="13.5" thickBot="1" x14ac:dyDescent="0.25">
      <c r="A131" s="4"/>
      <c r="B131" s="5"/>
      <c r="C131" s="6"/>
      <c r="D131" s="31"/>
      <c r="E131" s="9">
        <f>SUM(K120:K127)</f>
        <v>6</v>
      </c>
      <c r="F131" s="31" t="s">
        <v>29</v>
      </c>
      <c r="G131" s="32"/>
      <c r="M131" s="28"/>
      <c r="N131" s="29"/>
      <c r="O131" s="30"/>
      <c r="P131" s="31"/>
      <c r="Q131" s="9">
        <f>SUM(W120:W127)</f>
        <v>8</v>
      </c>
      <c r="R131" s="31" t="s">
        <v>29</v>
      </c>
      <c r="S131" s="32"/>
    </row>
    <row r="132" spans="1:23" x14ac:dyDescent="0.2">
      <c r="A132" s="235" t="s">
        <v>85</v>
      </c>
      <c r="B132" s="236"/>
      <c r="C132" s="236"/>
      <c r="D132" s="236"/>
      <c r="E132" s="236"/>
      <c r="F132" s="236"/>
      <c r="G132" s="237"/>
      <c r="H132" s="2"/>
      <c r="I132" s="2"/>
      <c r="J132" s="2"/>
      <c r="M132" s="241" t="s">
        <v>40</v>
      </c>
      <c r="N132" s="242"/>
      <c r="O132" s="242"/>
      <c r="P132" s="242"/>
      <c r="Q132" s="242"/>
      <c r="R132" s="242"/>
      <c r="S132" s="243"/>
      <c r="T132" s="2"/>
      <c r="U132" s="2"/>
      <c r="V132" s="2"/>
    </row>
    <row r="133" spans="1:23" x14ac:dyDescent="0.2">
      <c r="A133" s="4">
        <v>1</v>
      </c>
      <c r="B133" s="5">
        <v>492</v>
      </c>
      <c r="C133" s="6">
        <v>28.1</v>
      </c>
      <c r="D133" s="5" t="str">
        <f>IF(B133="","",LOOKUP(B133,Entries!B$2:B$995,Entries!K$2:K$995))</f>
        <v>Neveah Copeland</v>
      </c>
      <c r="E133" s="5" t="str">
        <f>IF(B133="","",LOOKUP(B133,Entries!B$2:B$995,Entries!E$2:E$995))</f>
        <v>F15</v>
      </c>
      <c r="F133" s="5" t="str">
        <f>IF(B133="","",LOOKUP(B133,Entries!B$2:B$995,Entries!F$2:F$995))</f>
        <v>Skyrac AC</v>
      </c>
      <c r="G133" s="5" t="str">
        <f>IF(B133="","",LOOKUP(B133,Entries!B$2:B$995,Entries!G$2:G$995))</f>
        <v>F</v>
      </c>
      <c r="H133" s="3">
        <f>IF(F133="Skyrac AC",8,0)</f>
        <v>8</v>
      </c>
      <c r="I133" s="3">
        <f>IF(F133="Longwood Harriers",8,0)</f>
        <v>0</v>
      </c>
      <c r="J133" s="3">
        <f>IF(F133="Keighley &amp; Craven",8,0)</f>
        <v>0</v>
      </c>
      <c r="K133" s="3">
        <f>IF(F133="Pontefract AC",8,0)</f>
        <v>0</v>
      </c>
      <c r="M133" s="4">
        <v>1</v>
      </c>
      <c r="N133" s="5"/>
      <c r="O133" s="6"/>
      <c r="P133" s="5" t="str">
        <f>IF(N133="","",LOOKUP(N133,Entries!B$2:B$995,Entries!K$2:K$995))</f>
        <v/>
      </c>
      <c r="Q133" s="5" t="str">
        <f>IF(N133="","",LOOKUP(N133,Entries!B$2:B$995,Entries!E$2:E$995))</f>
        <v/>
      </c>
      <c r="R133" s="5" t="str">
        <f>IF(N133="","",LOOKUP(N133,Entries!B$2:B$995,Entries!F$2:F$995))</f>
        <v/>
      </c>
      <c r="S133" s="5" t="str">
        <f>IF(N133="","",LOOKUP(N133,Entries!B$2:B$995,Entries!G$2:G$995))</f>
        <v/>
      </c>
      <c r="T133" s="3">
        <f>IF(R133="Skyrac AC",8,0)</f>
        <v>0</v>
      </c>
      <c r="U133" s="3">
        <f>IF(R133="Longwood Harriers",8,0)</f>
        <v>0</v>
      </c>
      <c r="V133" s="3">
        <f>IF(R133="Keighley &amp; Craven",8,0)</f>
        <v>0</v>
      </c>
      <c r="W133" s="3">
        <f>IF(R133="Pontefract AC",8,0)</f>
        <v>0</v>
      </c>
    </row>
    <row r="134" spans="1:23" x14ac:dyDescent="0.2">
      <c r="A134" s="4">
        <v>2</v>
      </c>
      <c r="B134" s="5">
        <v>459</v>
      </c>
      <c r="C134" s="6">
        <v>31.8</v>
      </c>
      <c r="D134" s="5" t="str">
        <f>IF(B134="","",LOOKUP(B134,Entries!B$2:B$995,Entries!K$2:K$995))</f>
        <v>Emily Kelly</v>
      </c>
      <c r="E134" s="5" t="str">
        <f>IF(B134="","",LOOKUP(B134,Entries!B$2:B$995,Entries!E$2:E$995))</f>
        <v>F15</v>
      </c>
      <c r="F134" s="5" t="str">
        <f>IF(B134="","",LOOKUP(B134,Entries!B$2:B$995,Entries!F$2:F$995))</f>
        <v>Pontefract AC</v>
      </c>
      <c r="G134" s="5" t="str">
        <f>IF(B134="","",LOOKUP(B134,Entries!B$2:B$995,Entries!G$2:G$995))</f>
        <v>F</v>
      </c>
      <c r="H134" s="3">
        <f>IF(F134="Skyrac AC",7,0)</f>
        <v>0</v>
      </c>
      <c r="I134" s="3">
        <f>IF(F134="Longwood Harriers",7,0)</f>
        <v>0</v>
      </c>
      <c r="J134" s="3">
        <f>IF(F134="Keighley &amp; Craven",7,0)</f>
        <v>0</v>
      </c>
      <c r="K134" s="3">
        <f>IF(F134="Pontefract AC",7,0)</f>
        <v>7</v>
      </c>
      <c r="M134" s="4">
        <v>2</v>
      </c>
      <c r="N134" s="5"/>
      <c r="O134" s="6"/>
      <c r="P134" s="5" t="str">
        <f>IF(N134="","",LOOKUP(N134,Entries!B$2:B$995,Entries!K$2:K$995))</f>
        <v/>
      </c>
      <c r="Q134" s="5" t="str">
        <f>IF(N134="","",LOOKUP(N134,Entries!B$2:B$995,Entries!E$2:E$995))</f>
        <v/>
      </c>
      <c r="R134" s="5" t="str">
        <f>IF(N134="","",LOOKUP(N134,Entries!B$2:B$995,Entries!F$2:F$995))</f>
        <v/>
      </c>
      <c r="S134" s="5" t="str">
        <f>IF(N134="","",LOOKUP(N134,Entries!B$2:B$995,Entries!G$2:G$995))</f>
        <v/>
      </c>
      <c r="T134" s="3">
        <f>IF(R134="Skyrac AC",7,0)</f>
        <v>0</v>
      </c>
      <c r="U134" s="3">
        <f>IF(R134="Longwood Harriers",7,0)</f>
        <v>0</v>
      </c>
      <c r="V134" s="3">
        <f>IF(R134="Keighley &amp; Craven",7,0)</f>
        <v>0</v>
      </c>
      <c r="W134" s="3">
        <f>IF(R134="Pontefract AC",7,0)</f>
        <v>0</v>
      </c>
    </row>
    <row r="135" spans="1:23" x14ac:dyDescent="0.2">
      <c r="A135" s="4">
        <v>3</v>
      </c>
      <c r="B135" s="5"/>
      <c r="C135" s="6"/>
      <c r="D135" s="5" t="str">
        <f>IF(B135="","",LOOKUP(B135,Entries!B$2:B$995,Entries!K$2:K$995))</f>
        <v/>
      </c>
      <c r="E135" s="5" t="str">
        <f>IF(B135="","",LOOKUP(B135,Entries!B$2:B$995,Entries!E$2:E$995))</f>
        <v/>
      </c>
      <c r="F135" s="5" t="str">
        <f>IF(B135="","",LOOKUP(B135,Entries!B$2:B$995,Entries!F$2:F$995))</f>
        <v/>
      </c>
      <c r="G135" s="5" t="str">
        <f>IF(B135="","",LOOKUP(B135,Entries!B$2:B$995,Entries!G$2:G$995))</f>
        <v/>
      </c>
      <c r="H135" s="3">
        <f>IF(F135="Skyrac AC",6,0)</f>
        <v>0</v>
      </c>
      <c r="I135" s="3">
        <f>IF(F135="Longwood Harriers",6,0)</f>
        <v>0</v>
      </c>
      <c r="J135" s="3">
        <f>IF(F135="Keighley &amp; Craven",6,0)</f>
        <v>0</v>
      </c>
      <c r="K135" s="3">
        <f>IF(F135="Pontefract AC",6,0)</f>
        <v>0</v>
      </c>
      <c r="M135" s="4">
        <v>3</v>
      </c>
      <c r="N135" s="5"/>
      <c r="O135" s="6"/>
      <c r="P135" s="5" t="str">
        <f>IF(N135="","",LOOKUP(N135,Entries!B$2:B$995,Entries!K$2:K$995))</f>
        <v/>
      </c>
      <c r="Q135" s="5" t="str">
        <f>IF(N135="","",LOOKUP(N135,Entries!B$2:B$995,Entries!E$2:E$995))</f>
        <v/>
      </c>
      <c r="R135" s="5" t="str">
        <f>IF(N135="","",LOOKUP(N135,Entries!B$2:B$995,Entries!F$2:F$995))</f>
        <v/>
      </c>
      <c r="S135" s="5" t="str">
        <f>IF(N135="","",LOOKUP(N135,Entries!B$2:B$995,Entries!G$2:G$995))</f>
        <v/>
      </c>
      <c r="T135" s="3">
        <f>IF(R135="Skyrac AC",6,0)</f>
        <v>0</v>
      </c>
      <c r="U135" s="3">
        <f>IF(R135="Longwood Harriers",6,0)</f>
        <v>0</v>
      </c>
      <c r="V135" s="3">
        <f>IF(R135="Keighley &amp; Craven",6,0)</f>
        <v>0</v>
      </c>
      <c r="W135" s="3">
        <f>IF(R135="Pontefract AC",6,0)</f>
        <v>0</v>
      </c>
    </row>
    <row r="136" spans="1:23" x14ac:dyDescent="0.2">
      <c r="A136" s="4">
        <v>4</v>
      </c>
      <c r="B136" s="5"/>
      <c r="C136" s="6"/>
      <c r="D136" s="5" t="str">
        <f>IF(B136="","",LOOKUP(B136,Entries!B$2:B$995,Entries!K$2:K$995))</f>
        <v/>
      </c>
      <c r="E136" s="5" t="str">
        <f>IF(B136="","",LOOKUP(B136,Entries!B$2:B$995,Entries!E$2:E$995))</f>
        <v/>
      </c>
      <c r="F136" s="5" t="str">
        <f>IF(B136="","",LOOKUP(B136,Entries!B$2:B$995,Entries!F$2:F$995))</f>
        <v/>
      </c>
      <c r="G136" s="5" t="str">
        <f>IF(B136="","",LOOKUP(B136,Entries!B$2:B$995,Entries!G$2:G$995))</f>
        <v/>
      </c>
      <c r="H136" s="3">
        <f>IF(F136="Skyrac AC",5,0)</f>
        <v>0</v>
      </c>
      <c r="I136" s="3">
        <f>IF(F136="Longwood Harriers",5,0)</f>
        <v>0</v>
      </c>
      <c r="J136" s="3">
        <f>IF(F136="Keighley &amp; Craven",5,0)</f>
        <v>0</v>
      </c>
      <c r="K136" s="3">
        <f>IF(F136="Pontefract AC",5,0)</f>
        <v>0</v>
      </c>
      <c r="M136" s="4">
        <v>4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3">
        <f>IF(R136="Skyrac AC",5,0)</f>
        <v>0</v>
      </c>
      <c r="U136" s="3">
        <f>IF(R136="Longwood Harriers",5,0)</f>
        <v>0</v>
      </c>
      <c r="V136" s="3">
        <f>IF(R136="Keighley &amp; Craven",5,0)</f>
        <v>0</v>
      </c>
      <c r="W136" s="3">
        <f>IF(R136="Pontefract AC",5,0)</f>
        <v>0</v>
      </c>
    </row>
    <row r="137" spans="1:23" x14ac:dyDescent="0.2">
      <c r="A137" s="4">
        <v>5</v>
      </c>
      <c r="B137" s="5"/>
      <c r="C137" s="6"/>
      <c r="D137" s="5" t="str">
        <f>IF(B137="","",LOOKUP(B137,Entries!B$2:B$995,Entries!K$2:K$995))</f>
        <v/>
      </c>
      <c r="E137" s="5" t="str">
        <f>IF(B137="","",LOOKUP(B137,Entries!B$2:B$995,Entries!E$2:E$995))</f>
        <v/>
      </c>
      <c r="F137" s="5" t="str">
        <f>IF(B137="","",LOOKUP(B137,Entries!B$2:B$995,Entries!F$2:F$995))</f>
        <v/>
      </c>
      <c r="G137" s="5" t="str">
        <f>IF(B137="","",LOOKUP(B137,Entries!B$2:B$995,Entries!G$2:G$995))</f>
        <v/>
      </c>
      <c r="H137" s="3">
        <f>IF(F137="Skyrac AC",4,0)</f>
        <v>0</v>
      </c>
      <c r="I137" s="3">
        <f>IF(F137="Longwood Harriers",4,0)</f>
        <v>0</v>
      </c>
      <c r="J137" s="3">
        <f>IF(F137="Keighley &amp; Craven",4,0)</f>
        <v>0</v>
      </c>
      <c r="K137" s="3">
        <f>IF(F137="Pontefract AC",4,0)</f>
        <v>0</v>
      </c>
      <c r="M137" s="4">
        <v>5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3">
        <f>IF(R137="Skyrac AC",4,0)</f>
        <v>0</v>
      </c>
      <c r="U137" s="3">
        <f>IF(R137="Longwood Harriers",4,0)</f>
        <v>0</v>
      </c>
      <c r="V137" s="3">
        <f>IF(R137="Keighley &amp; Craven",4,0)</f>
        <v>0</v>
      </c>
      <c r="W137" s="3">
        <f>IF(R137="Pontefract AC",4,0)</f>
        <v>0</v>
      </c>
    </row>
    <row r="138" spans="1:23" x14ac:dyDescent="0.2">
      <c r="A138" s="4">
        <v>6</v>
      </c>
      <c r="B138" s="5"/>
      <c r="C138" s="6"/>
      <c r="D138" s="5" t="str">
        <f>IF(B138="","",LOOKUP(B138,Entries!B$2:B$995,Entries!K$2:K$995))</f>
        <v/>
      </c>
      <c r="E138" s="5" t="str">
        <f>IF(B138="","",LOOKUP(B138,Entries!B$2:B$995,Entries!E$2:E$995))</f>
        <v/>
      </c>
      <c r="F138" s="5" t="str">
        <f>IF(B138="","",LOOKUP(B138,Entries!B$2:B$995,Entries!F$2:F$995))</f>
        <v/>
      </c>
      <c r="G138" s="5" t="str">
        <f>IF(B138="","",LOOKUP(B138,Entries!B$2:B$995,Entries!G$2:G$995))</f>
        <v/>
      </c>
      <c r="H138" s="3">
        <f>IF(F138="Skyrac AC",3,0)</f>
        <v>0</v>
      </c>
      <c r="I138" s="3">
        <f>IF(F138="Longwood Harriers",3,0)</f>
        <v>0</v>
      </c>
      <c r="J138" s="3">
        <f>IF(F138="Keighley &amp; Craven",3,0)</f>
        <v>0</v>
      </c>
      <c r="K138" s="3">
        <f>IF(F138="Pontefract AC",3,0)</f>
        <v>0</v>
      </c>
      <c r="M138" s="4">
        <v>6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3">
        <f>IF(R138="Skyrac AC",3,0)</f>
        <v>0</v>
      </c>
      <c r="U138" s="3">
        <f>IF(R138="Longwood Harriers",3,0)</f>
        <v>0</v>
      </c>
      <c r="V138" s="3">
        <f>IF(R138="Keighley &amp; Craven",3,0)</f>
        <v>0</v>
      </c>
      <c r="W138" s="3">
        <f>IF(R138="Pontefract AC",3,0)</f>
        <v>0</v>
      </c>
    </row>
    <row r="139" spans="1:23" x14ac:dyDescent="0.2">
      <c r="A139" s="4">
        <v>7</v>
      </c>
      <c r="B139" s="5"/>
      <c r="C139" s="6"/>
      <c r="D139" s="5" t="str">
        <f>IF(B139="","",LOOKUP(B139,Entries!B$2:B$995,Entries!K$2:K$995))</f>
        <v/>
      </c>
      <c r="E139" s="5" t="str">
        <f>IF(B139="","",LOOKUP(B139,Entries!B$2:B$995,Entries!E$2:E$995))</f>
        <v/>
      </c>
      <c r="F139" s="5" t="str">
        <f>IF(B139="","",LOOKUP(B139,Entries!B$2:B$995,Entries!F$2:F$995))</f>
        <v/>
      </c>
      <c r="G139" s="5" t="str">
        <f>IF(B139="","",LOOKUP(B139,Entries!B$2:B$995,Entries!G$2:G$995))</f>
        <v/>
      </c>
      <c r="H139" s="3">
        <f>IF(F139="Skyrac AC",2,0)</f>
        <v>0</v>
      </c>
      <c r="I139" s="3">
        <f>IF(F139="Longwood Harriers",2,0)</f>
        <v>0</v>
      </c>
      <c r="J139" s="3">
        <f>IF(F139="Keighley &amp; Craven",2,0)</f>
        <v>0</v>
      </c>
      <c r="K139" s="3">
        <f>IF(F139="Pontefract AC",2,0)</f>
        <v>0</v>
      </c>
      <c r="M139" s="4">
        <v>7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3">
        <f>IF(R139="Skyrac AC",2,0)</f>
        <v>0</v>
      </c>
      <c r="U139" s="3">
        <f>IF(R139="Longwood Harriers",2,0)</f>
        <v>0</v>
      </c>
      <c r="V139" s="3">
        <f>IF(R139="Keighley &amp; Craven",2,0)</f>
        <v>0</v>
      </c>
      <c r="W139" s="3">
        <f>IF(R139="Pontefract AC",2,0)</f>
        <v>0</v>
      </c>
    </row>
    <row r="140" spans="1:23" x14ac:dyDescent="0.2">
      <c r="A140" s="4">
        <v>8</v>
      </c>
      <c r="B140" s="5"/>
      <c r="C140" s="6"/>
      <c r="D140" s="5" t="str">
        <f>IF(B140="","",LOOKUP(B140,Entries!B$2:B$995,Entries!K$2:K$995))</f>
        <v/>
      </c>
      <c r="E140" s="5" t="str">
        <f>IF(B140="","",LOOKUP(B140,Entries!B$2:B$995,Entries!E$2:E$995))</f>
        <v/>
      </c>
      <c r="F140" s="5" t="str">
        <f>IF(B140="","",LOOKUP(B140,Entries!B$2:B$995,Entries!F$2:F$995))</f>
        <v/>
      </c>
      <c r="G140" s="5" t="str">
        <f>IF(B140="","",LOOKUP(B140,Entries!B$2:B$995,Entries!G$2:G$995))</f>
        <v/>
      </c>
      <c r="H140" s="3">
        <f>IF(F140="Skyrac AC",1,0)</f>
        <v>0</v>
      </c>
      <c r="I140" s="3">
        <f>IF(F140="Longwood Harriers",1,0)</f>
        <v>0</v>
      </c>
      <c r="J140" s="3">
        <f>IF(F140="Keighley &amp; Craven",1,0)</f>
        <v>0</v>
      </c>
      <c r="K140" s="3">
        <f>IF(F140="Pontefract AC",1,0)</f>
        <v>0</v>
      </c>
      <c r="M140" s="4">
        <v>8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3">
        <f>IF(R140="Skyrac AC",1,0)</f>
        <v>0</v>
      </c>
      <c r="U140" s="3">
        <f>IF(R140="Longwood Harriers",1,0)</f>
        <v>0</v>
      </c>
      <c r="V140" s="3">
        <f>IF(R140="Keighley &amp; Craven",1,0)</f>
        <v>0</v>
      </c>
      <c r="W140" s="3">
        <f>IF(R140="Pontefract AC",1,0)</f>
        <v>0</v>
      </c>
    </row>
    <row r="141" spans="1:23" x14ac:dyDescent="0.2">
      <c r="A141" s="4"/>
      <c r="B141" s="5"/>
      <c r="C141" s="6"/>
      <c r="D141" s="8" t="s">
        <v>17</v>
      </c>
      <c r="E141" s="9">
        <f>SUM(H133:H140)</f>
        <v>8</v>
      </c>
      <c r="F141" s="9" t="s">
        <v>28</v>
      </c>
      <c r="G141" s="9"/>
      <c r="M141" s="4"/>
      <c r="N141" s="5"/>
      <c r="O141" s="6"/>
      <c r="P141" s="8" t="s">
        <v>17</v>
      </c>
      <c r="Q141" s="9">
        <f>SUM(T133:T140)</f>
        <v>0</v>
      </c>
      <c r="R141" s="9" t="s">
        <v>28</v>
      </c>
      <c r="S141" s="9"/>
    </row>
    <row r="142" spans="1:23" x14ac:dyDescent="0.2">
      <c r="A142" s="4"/>
      <c r="B142" s="5"/>
      <c r="C142" s="6"/>
      <c r="D142" s="9"/>
      <c r="E142" s="9">
        <f>SUM(I133:I140)</f>
        <v>0</v>
      </c>
      <c r="F142" s="9" t="s">
        <v>1337</v>
      </c>
      <c r="G142" s="9"/>
      <c r="M142" s="4"/>
      <c r="N142" s="5"/>
      <c r="O142" s="6"/>
      <c r="P142" s="9"/>
      <c r="Q142" s="9">
        <f>SUM(U133:U140)</f>
        <v>0</v>
      </c>
      <c r="R142" s="9" t="s">
        <v>1337</v>
      </c>
      <c r="S142" s="9"/>
    </row>
    <row r="143" spans="1:23" x14ac:dyDescent="0.2">
      <c r="A143" s="4"/>
      <c r="B143" s="5"/>
      <c r="C143" s="6"/>
      <c r="D143" s="31"/>
      <c r="E143" s="9">
        <f>SUM(J133:J140)</f>
        <v>0</v>
      </c>
      <c r="F143" s="31" t="s">
        <v>27</v>
      </c>
      <c r="G143" s="32"/>
      <c r="M143" s="28"/>
      <c r="N143" s="29"/>
      <c r="O143" s="30"/>
      <c r="P143" s="31"/>
      <c r="Q143" s="9">
        <f>SUM(V133:V140)</f>
        <v>0</v>
      </c>
      <c r="R143" s="31" t="s">
        <v>27</v>
      </c>
      <c r="S143" s="32"/>
    </row>
    <row r="144" spans="1:23" ht="13.5" thickBot="1" x14ac:dyDescent="0.25">
      <c r="A144" s="4"/>
      <c r="B144" s="5"/>
      <c r="C144" s="6"/>
      <c r="D144" s="31"/>
      <c r="E144" s="9">
        <f>SUM(K133:K140)</f>
        <v>7</v>
      </c>
      <c r="F144" s="31" t="s">
        <v>29</v>
      </c>
      <c r="G144" s="32"/>
      <c r="M144" s="28"/>
      <c r="N144" s="29"/>
      <c r="O144" s="30"/>
      <c r="P144" s="31"/>
      <c r="Q144" s="9">
        <f>SUM(W133:W140)</f>
        <v>0</v>
      </c>
      <c r="R144" s="31" t="s">
        <v>29</v>
      </c>
      <c r="S144" s="32"/>
    </row>
    <row r="145" spans="1:23" x14ac:dyDescent="0.2">
      <c r="A145" s="235" t="s">
        <v>86</v>
      </c>
      <c r="B145" s="236"/>
      <c r="C145" s="236"/>
      <c r="D145" s="236"/>
      <c r="E145" s="236"/>
      <c r="F145" s="236"/>
      <c r="G145" s="237"/>
      <c r="H145" s="2"/>
      <c r="I145" s="2"/>
      <c r="J145" s="2"/>
      <c r="M145" s="241" t="s">
        <v>41</v>
      </c>
      <c r="N145" s="242"/>
      <c r="O145" s="242"/>
      <c r="P145" s="242"/>
      <c r="Q145" s="242"/>
      <c r="R145" s="242"/>
      <c r="S145" s="243"/>
    </row>
    <row r="146" spans="1:23" x14ac:dyDescent="0.2">
      <c r="A146" s="4">
        <v>1</v>
      </c>
      <c r="B146" s="5">
        <v>510</v>
      </c>
      <c r="C146" s="6">
        <v>26.6</v>
      </c>
      <c r="D146" s="5" t="str">
        <f>IF(B146="","",LOOKUP(B146,Entries!B$2:B$995,Entries!K$2:K$995))</f>
        <v>Stanley Moffat</v>
      </c>
      <c r="E146" s="5" t="str">
        <f>IF(B146="","",LOOKUP(B146,Entries!B$2:B$995,Entries!E$2:E$995))</f>
        <v>M15</v>
      </c>
      <c r="F146" s="5" t="str">
        <f>IF(B146="","",LOOKUP(B146,Entries!B$2:B$995,Entries!F$2:F$995))</f>
        <v>Skyrac AC</v>
      </c>
      <c r="G146" s="5" t="str">
        <f>IF(B146="","",LOOKUP(B146,Entries!B$2:B$995,Entries!G$2:G$995))</f>
        <v>M</v>
      </c>
      <c r="H146" s="3">
        <f>IF(F146="Skyrac AC",8,0)</f>
        <v>8</v>
      </c>
      <c r="I146" s="3">
        <f>IF(F146="Longwood Harriers",8,0)</f>
        <v>0</v>
      </c>
      <c r="J146" s="3">
        <f>IF(F146="Keighley &amp; Craven",8,0)</f>
        <v>0</v>
      </c>
      <c r="K146" s="3">
        <f>IF(F146="Pontefract AC",8,0)</f>
        <v>0</v>
      </c>
      <c r="M146" s="4">
        <v>1</v>
      </c>
      <c r="N146" s="5"/>
      <c r="O146" s="6"/>
      <c r="P146" s="5" t="str">
        <f>IF(N146="","",LOOKUP(N146,Entries!B$2:B$995,Entries!K$2:K$995))</f>
        <v/>
      </c>
      <c r="Q146" s="5" t="str">
        <f>IF(N146="","",LOOKUP(N146,Entries!B$2:B$995,Entries!E$2:E$995))</f>
        <v/>
      </c>
      <c r="R146" s="5" t="str">
        <f>IF(N146="","",LOOKUP(N146,Entries!B$2:B$995,Entries!F$2:F$995))</f>
        <v/>
      </c>
      <c r="S146" s="5" t="str">
        <f>IF(N146="","",LOOKUP(N146,Entries!B$2:B$995,Entries!G$2:G$995))</f>
        <v/>
      </c>
      <c r="T146" s="3">
        <f>IF(R146="Skyrac AC",8,0)</f>
        <v>0</v>
      </c>
      <c r="U146" s="3">
        <f>IF(R146="Longwood Harriers",8,0)</f>
        <v>0</v>
      </c>
      <c r="V146" s="3">
        <f>IF(R146="Keighley &amp; Craven",8,0)</f>
        <v>0</v>
      </c>
      <c r="W146" s="3">
        <f>IF(R146="Pontefract AC",8,0)</f>
        <v>0</v>
      </c>
    </row>
    <row r="147" spans="1:23" x14ac:dyDescent="0.2">
      <c r="A147" s="4">
        <v>2</v>
      </c>
      <c r="B147" s="5">
        <v>547</v>
      </c>
      <c r="C147" s="6">
        <v>29.8</v>
      </c>
      <c r="D147" s="5" t="str">
        <f>IF(B147="","",LOOKUP(B147,Entries!B$2:B$995,Entries!K$2:K$995))</f>
        <v>Charlie Rowe</v>
      </c>
      <c r="E147" s="5" t="str">
        <f>IF(B147="","",LOOKUP(B147,Entries!B$2:B$995,Entries!E$2:E$995))</f>
        <v>M15</v>
      </c>
      <c r="F147" s="5" t="str">
        <f>IF(B147="","",LOOKUP(B147,Entries!B$2:B$995,Entries!F$2:F$995))</f>
        <v>Keighley &amp; Craven</v>
      </c>
      <c r="G147" s="5" t="str">
        <f>IF(B147="","",LOOKUP(B147,Entries!B$2:B$995,Entries!G$2:G$995))</f>
        <v>M</v>
      </c>
      <c r="H147" s="3">
        <f>IF(F147="Skyrac AC",7,0)</f>
        <v>0</v>
      </c>
      <c r="I147" s="3">
        <f>IF(F147="Longwood Harriers",7,0)</f>
        <v>0</v>
      </c>
      <c r="J147" s="3">
        <f>IF(F147="Keighley &amp; Craven",7,0)</f>
        <v>7</v>
      </c>
      <c r="K147" s="3">
        <f>IF(F147="Pontefract AC",7,0)</f>
        <v>0</v>
      </c>
      <c r="M147" s="4">
        <v>2</v>
      </c>
      <c r="N147" s="5"/>
      <c r="O147" s="6"/>
      <c r="P147" s="5" t="str">
        <f>IF(N147="","",LOOKUP(N147,Entries!B$2:B$995,Entries!K$2:K$995))</f>
        <v/>
      </c>
      <c r="Q147" s="5" t="str">
        <f>IF(N147="","",LOOKUP(N147,Entries!B$2:B$995,Entries!E$2:E$995))</f>
        <v/>
      </c>
      <c r="R147" s="5" t="str">
        <f>IF(N147="","",LOOKUP(N147,Entries!B$2:B$995,Entries!F$2:F$995))</f>
        <v/>
      </c>
      <c r="S147" s="5" t="str">
        <f>IF(N147="","",LOOKUP(N147,Entries!B$2:B$995,Entries!G$2:G$995))</f>
        <v/>
      </c>
      <c r="T147" s="3">
        <f>IF(R147="Skyrac AC",7,0)</f>
        <v>0</v>
      </c>
      <c r="U147" s="3">
        <f>IF(R147="Longwood Harriers",7,0)</f>
        <v>0</v>
      </c>
      <c r="V147" s="3">
        <f>IF(R147="Keighley &amp; Craven",7,0)</f>
        <v>0</v>
      </c>
      <c r="W147" s="3">
        <f>IF(R147="Pontefract AC",7,0)</f>
        <v>0</v>
      </c>
    </row>
    <row r="148" spans="1:23" x14ac:dyDescent="0.2">
      <c r="A148" s="4">
        <v>3</v>
      </c>
      <c r="B148" s="5">
        <v>411</v>
      </c>
      <c r="C148" s="6">
        <v>30.9</v>
      </c>
      <c r="D148" s="5" t="str">
        <f>IF(B148="","",LOOKUP(B148,Entries!B$2:B$995,Entries!K$2:K$995))</f>
        <v>Euan Wood</v>
      </c>
      <c r="E148" s="5" t="str">
        <f>IF(B148="","",LOOKUP(B148,Entries!B$2:B$995,Entries!E$2:E$995))</f>
        <v>M15</v>
      </c>
      <c r="F148" s="5" t="str">
        <f>IF(B148="","",LOOKUP(B148,Entries!B$2:B$995,Entries!F$2:F$995))</f>
        <v>Longwood Harriers</v>
      </c>
      <c r="G148" s="5" t="str">
        <f>IF(B148="","",LOOKUP(B148,Entries!B$2:B$995,Entries!G$2:G$995))</f>
        <v>M</v>
      </c>
      <c r="H148" s="3">
        <f>IF(F148="Skyrac AC",6,0)</f>
        <v>0</v>
      </c>
      <c r="I148" s="3">
        <f>IF(F148="Longwood Harriers",6,0)</f>
        <v>6</v>
      </c>
      <c r="J148" s="3">
        <f>IF(F148="Keighley &amp; Craven",6,0)</f>
        <v>0</v>
      </c>
      <c r="K148" s="3">
        <f>IF(F148="Pontefract AC",6,0)</f>
        <v>0</v>
      </c>
      <c r="M148" s="4">
        <v>3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3">
        <f>IF(R148="Skyrac AC",6,0)</f>
        <v>0</v>
      </c>
      <c r="U148" s="3">
        <f>IF(R148="Longwood Harriers",6,0)</f>
        <v>0</v>
      </c>
      <c r="V148" s="3">
        <f>IF(R148="Keighley &amp; Craven",6,0)</f>
        <v>0</v>
      </c>
      <c r="W148" s="3">
        <f>IF(R148="Pontefract AC",6,0)</f>
        <v>0</v>
      </c>
    </row>
    <row r="149" spans="1:23" x14ac:dyDescent="0.2">
      <c r="A149" s="4">
        <v>4</v>
      </c>
      <c r="B149" s="5">
        <v>444</v>
      </c>
      <c r="C149" s="6">
        <v>31.1</v>
      </c>
      <c r="D149" s="5" t="str">
        <f>IF(B149="","",LOOKUP(B149,Entries!B$2:B$995,Entries!K$2:K$995))</f>
        <v>Rudy Burgoyne</v>
      </c>
      <c r="E149" s="5" t="str">
        <f>IF(B149="","",LOOKUP(B149,Entries!B$2:B$995,Entries!E$2:E$995))</f>
        <v>M15</v>
      </c>
      <c r="F149" s="5" t="str">
        <f>IF(B149="","",LOOKUP(B149,Entries!B$2:B$995,Entries!F$2:F$995))</f>
        <v>Pontefract AC</v>
      </c>
      <c r="G149" s="5" t="str">
        <f>IF(B149="","",LOOKUP(B149,Entries!B$2:B$995,Entries!G$2:G$995))</f>
        <v>M</v>
      </c>
      <c r="H149" s="3">
        <f>IF(F149="Skyrac AC",5,0)</f>
        <v>0</v>
      </c>
      <c r="I149" s="3">
        <f>IF(F149="Longwood Harriers",5,0)</f>
        <v>0</v>
      </c>
      <c r="J149" s="3">
        <f>IF(F149="Keighley &amp; Craven",5,0)</f>
        <v>0</v>
      </c>
      <c r="K149" s="3">
        <f>IF(F149="Pontefract AC",5,0)</f>
        <v>5</v>
      </c>
      <c r="M149" s="4">
        <v>4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3">
        <f>IF(R149="Skyrac AC",5,0)</f>
        <v>0</v>
      </c>
      <c r="U149" s="3">
        <f>IF(R149="Longwood Harriers",5,0)</f>
        <v>0</v>
      </c>
      <c r="V149" s="3">
        <f>IF(R149="Keighley &amp; Craven",5,0)</f>
        <v>0</v>
      </c>
      <c r="W149" s="3">
        <f>IF(R149="Pontefract AC",5,0)</f>
        <v>0</v>
      </c>
    </row>
    <row r="150" spans="1:23" x14ac:dyDescent="0.2">
      <c r="A150" s="4">
        <v>5</v>
      </c>
      <c r="B150" s="5"/>
      <c r="C150" s="6"/>
      <c r="D150" s="5" t="str">
        <f>IF(B150="","",LOOKUP(B150,Entries!B$2:B$995,Entries!K$2:K$995))</f>
        <v/>
      </c>
      <c r="E150" s="5" t="str">
        <f>IF(B150="","",LOOKUP(B150,Entries!B$2:B$995,Entries!E$2:E$995))</f>
        <v/>
      </c>
      <c r="F150" s="5" t="str">
        <f>IF(B150="","",LOOKUP(B150,Entries!B$2:B$995,Entries!F$2:F$995))</f>
        <v/>
      </c>
      <c r="G150" s="5" t="str">
        <f>IF(B150="","",LOOKUP(B150,Entries!B$2:B$995,Entries!G$2:G$995))</f>
        <v/>
      </c>
      <c r="H150" s="3">
        <f>IF(F150="Skyrac AC",4,0)</f>
        <v>0</v>
      </c>
      <c r="I150" s="3">
        <f>IF(F150="Longwood Harriers",4,0)</f>
        <v>0</v>
      </c>
      <c r="J150" s="3">
        <f>IF(F150="Keighley &amp; Craven",4,0)</f>
        <v>0</v>
      </c>
      <c r="K150" s="3">
        <f>IF(F150="Pontefract AC",4,0)</f>
        <v>0</v>
      </c>
      <c r="M150" s="4">
        <v>5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3">
        <f>IF(R150="Skyrac AC",4,0)</f>
        <v>0</v>
      </c>
      <c r="U150" s="3">
        <f>IF(R150="Longwood Harriers",4,0)</f>
        <v>0</v>
      </c>
      <c r="V150" s="3">
        <f>IF(R150="Keighley &amp; Craven",4,0)</f>
        <v>0</v>
      </c>
      <c r="W150" s="3">
        <f>IF(R150="Pontefract AC",4,0)</f>
        <v>0</v>
      </c>
    </row>
    <row r="151" spans="1:23" x14ac:dyDescent="0.2">
      <c r="A151" s="4">
        <v>6</v>
      </c>
      <c r="B151" s="5"/>
      <c r="C151" s="6"/>
      <c r="D151" s="5" t="str">
        <f>IF(B151="","",LOOKUP(B151,Entries!B$2:B$995,Entries!K$2:K$995))</f>
        <v/>
      </c>
      <c r="E151" s="5" t="str">
        <f>IF(B151="","",LOOKUP(B151,Entries!B$2:B$995,Entries!E$2:E$995))</f>
        <v/>
      </c>
      <c r="F151" s="5" t="str">
        <f>IF(B151="","",LOOKUP(B151,Entries!B$2:B$995,Entries!F$2:F$995))</f>
        <v/>
      </c>
      <c r="G151" s="5" t="str">
        <f>IF(B151="","",LOOKUP(B151,Entries!B$2:B$995,Entries!G$2:G$995))</f>
        <v/>
      </c>
      <c r="H151" s="3">
        <f>IF(F151="Skyrac AC",3,0)</f>
        <v>0</v>
      </c>
      <c r="I151" s="3">
        <f>IF(F151="Longwood Harriers",3,0)</f>
        <v>0</v>
      </c>
      <c r="J151" s="3">
        <f>IF(F151="Keighley &amp; Craven",3,0)</f>
        <v>0</v>
      </c>
      <c r="K151" s="3">
        <f>IF(F151="Pontefract AC",3,0)</f>
        <v>0</v>
      </c>
      <c r="M151" s="4">
        <v>6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3">
        <f>IF(R151="Skyrac AC",3,0)</f>
        <v>0</v>
      </c>
      <c r="U151" s="3">
        <f>IF(R151="Longwood Harriers",3,0)</f>
        <v>0</v>
      </c>
      <c r="V151" s="3">
        <f>IF(R151="Keighley &amp; Craven",3,0)</f>
        <v>0</v>
      </c>
      <c r="W151" s="3">
        <f>IF(R151="Pontefract AC",3,0)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3">
        <f>IF(F152="Skyrac AC",2,0)</f>
        <v>0</v>
      </c>
      <c r="I152" s="3">
        <f>IF(F152="Longwood Harriers",2,0)</f>
        <v>0</v>
      </c>
      <c r="J152" s="3">
        <f>IF(F152="Keighley &amp; Craven",2,0)</f>
        <v>0</v>
      </c>
      <c r="K152" s="3">
        <f>IF(F152="Pontefract AC",2,0)</f>
        <v>0</v>
      </c>
      <c r="M152" s="4">
        <v>7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3">
        <f>IF(R152="Skyrac AC",2,0)</f>
        <v>0</v>
      </c>
      <c r="U152" s="3">
        <f>IF(R152="Longwood Harriers",2,0)</f>
        <v>0</v>
      </c>
      <c r="V152" s="3">
        <f>IF(R152="Keighley &amp; Craven",2,0)</f>
        <v>0</v>
      </c>
      <c r="W152" s="3">
        <f>IF(R152="Pontefract AC",2,0)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3">
        <f>IF(F153="Skyrac AC",1,0)</f>
        <v>0</v>
      </c>
      <c r="I153" s="3">
        <f>IF(F153="Longwood Harriers",1,0)</f>
        <v>0</v>
      </c>
      <c r="J153" s="3">
        <f>IF(F153="Keighley &amp; Craven",1,0)</f>
        <v>0</v>
      </c>
      <c r="K153" s="3">
        <f>IF(F153="Pontefract AC",1,0)</f>
        <v>0</v>
      </c>
      <c r="M153" s="4">
        <v>8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3">
        <f>IF(R153="Skyrac AC",1,0)</f>
        <v>0</v>
      </c>
      <c r="U153" s="3">
        <f>IF(R153="Longwood Harriers",1,0)</f>
        <v>0</v>
      </c>
      <c r="V153" s="3">
        <f>IF(R153="Keighley &amp; Craven",1,0)</f>
        <v>0</v>
      </c>
      <c r="W153" s="3">
        <f>IF(R153="Pontefract AC",1,0)</f>
        <v>0</v>
      </c>
    </row>
    <row r="154" spans="1:23" x14ac:dyDescent="0.2">
      <c r="A154" s="4"/>
      <c r="B154" s="5"/>
      <c r="C154" s="6"/>
      <c r="D154" s="8" t="s">
        <v>17</v>
      </c>
      <c r="E154" s="9">
        <f>SUM(H146:H153)</f>
        <v>8</v>
      </c>
      <c r="F154" s="9" t="s">
        <v>28</v>
      </c>
      <c r="G154" s="9"/>
      <c r="M154" s="4"/>
      <c r="N154" s="5"/>
      <c r="O154" s="6"/>
      <c r="P154" s="8" t="s">
        <v>17</v>
      </c>
      <c r="Q154" s="9">
        <f>SUM(T146:T153)</f>
        <v>0</v>
      </c>
      <c r="R154" s="9" t="s">
        <v>28</v>
      </c>
      <c r="S154" s="9"/>
    </row>
    <row r="155" spans="1:23" x14ac:dyDescent="0.2">
      <c r="A155" s="4"/>
      <c r="B155" s="5"/>
      <c r="C155" s="6"/>
      <c r="D155" s="9"/>
      <c r="E155" s="9">
        <f>SUM(I146:I153)</f>
        <v>6</v>
      </c>
      <c r="F155" s="9" t="s">
        <v>1337</v>
      </c>
      <c r="G155" s="9"/>
      <c r="M155" s="4"/>
      <c r="N155" s="5"/>
      <c r="O155" s="6"/>
      <c r="P155" s="9"/>
      <c r="Q155" s="9">
        <f>SUM(U146:U153)</f>
        <v>0</v>
      </c>
      <c r="R155" s="9" t="s">
        <v>1337</v>
      </c>
      <c r="S155" s="9"/>
    </row>
    <row r="156" spans="1:23" x14ac:dyDescent="0.2">
      <c r="A156" s="4"/>
      <c r="B156" s="5"/>
      <c r="C156" s="6"/>
      <c r="D156" s="31"/>
      <c r="E156" s="9">
        <f>SUM(J146:J153)</f>
        <v>7</v>
      </c>
      <c r="F156" s="31" t="s">
        <v>27</v>
      </c>
      <c r="G156" s="32"/>
      <c r="M156" s="28"/>
      <c r="N156" s="29"/>
      <c r="O156" s="30"/>
      <c r="P156" s="31"/>
      <c r="Q156" s="9">
        <f>SUM(V146:V153)</f>
        <v>0</v>
      </c>
      <c r="R156" s="31" t="s">
        <v>27</v>
      </c>
      <c r="S156" s="32"/>
    </row>
    <row r="157" spans="1:23" ht="13.5" thickBot="1" x14ac:dyDescent="0.25">
      <c r="A157" s="4"/>
      <c r="B157" s="5"/>
      <c r="C157" s="6"/>
      <c r="D157" s="31"/>
      <c r="E157" s="9">
        <f>SUM(K146:K153)</f>
        <v>5</v>
      </c>
      <c r="F157" s="31" t="s">
        <v>29</v>
      </c>
      <c r="G157" s="32"/>
      <c r="M157" s="28"/>
      <c r="N157" s="29"/>
      <c r="O157" s="30"/>
      <c r="P157" s="31"/>
      <c r="Q157" s="9">
        <f>SUM(W146:W153)</f>
        <v>0</v>
      </c>
      <c r="R157" s="31" t="s">
        <v>29</v>
      </c>
      <c r="S157" s="32"/>
    </row>
    <row r="158" spans="1:23" x14ac:dyDescent="0.2">
      <c r="A158" s="235" t="s">
        <v>87</v>
      </c>
      <c r="B158" s="236"/>
      <c r="C158" s="236"/>
      <c r="D158" s="236"/>
      <c r="E158" s="236"/>
      <c r="F158" s="236"/>
      <c r="G158" s="237"/>
      <c r="H158" s="2"/>
      <c r="I158" s="2"/>
      <c r="J158" s="2"/>
      <c r="M158" s="241" t="s">
        <v>42</v>
      </c>
      <c r="N158" s="242"/>
      <c r="O158" s="242"/>
      <c r="P158" s="242"/>
      <c r="Q158" s="242"/>
      <c r="R158" s="242"/>
      <c r="S158" s="243"/>
    </row>
    <row r="159" spans="1:23" x14ac:dyDescent="0.2">
      <c r="A159" s="4">
        <v>1</v>
      </c>
      <c r="B159" s="5">
        <v>428</v>
      </c>
      <c r="C159" s="6">
        <v>29.7</v>
      </c>
      <c r="D159" s="5" t="str">
        <f>IF(B159="","",LOOKUP(B159,Entries!B$2:B$995,Entries!K$2:K$995))</f>
        <v>Ruby  Dearden</v>
      </c>
      <c r="E159" s="5" t="str">
        <f>IF(B159="","",LOOKUP(B159,Entries!B$2:B$995,Entries!E$2:E$995))</f>
        <v>F17</v>
      </c>
      <c r="F159" s="5" t="str">
        <f>IF(B159="","",LOOKUP(B159,Entries!B$2:B$995,Entries!F$2:F$995))</f>
        <v>Longwood Harriers</v>
      </c>
      <c r="G159" s="5" t="str">
        <f>IF(B159="","",LOOKUP(B159,Entries!B$2:B$995,Entries!G$2:G$995))</f>
        <v>F</v>
      </c>
      <c r="H159" s="3">
        <f>IF(F159="Skyrac AC",8,0)</f>
        <v>0</v>
      </c>
      <c r="I159" s="3">
        <f>IF(F159="Longwood Harriers",8,0)</f>
        <v>8</v>
      </c>
      <c r="J159" s="3">
        <f>IF(F159="Keighley &amp; Craven",8,0)</f>
        <v>0</v>
      </c>
      <c r="K159" s="3">
        <f>IF(F159="Pontefract AC",8,0)</f>
        <v>0</v>
      </c>
      <c r="M159" s="4">
        <v>1</v>
      </c>
      <c r="N159" s="5"/>
      <c r="O159" s="6"/>
      <c r="P159" s="5" t="str">
        <f>IF(N159="","",LOOKUP(N159,Entries!B$2:B$995,Entries!K$2:K$995))</f>
        <v/>
      </c>
      <c r="Q159" s="5" t="str">
        <f>IF(N159="","",LOOKUP(N159,Entries!B$2:B$995,Entries!E$2:E$995))</f>
        <v/>
      </c>
      <c r="R159" s="5" t="str">
        <f>IF(N159="","",LOOKUP(N159,Entries!B$2:B$995,Entries!F$2:F$995))</f>
        <v/>
      </c>
      <c r="S159" s="5" t="str">
        <f>IF(N159="","",LOOKUP(N159,Entries!B$2:B$995,Entries!G$2:G$995))</f>
        <v/>
      </c>
      <c r="T159" s="3">
        <f>IF(R159="Skyrac AC",8,0)</f>
        <v>0</v>
      </c>
      <c r="U159" s="3">
        <f>IF(R159="Longwood Harriers",8,0)</f>
        <v>0</v>
      </c>
      <c r="V159" s="3">
        <f>IF(R159="Keighley &amp; Craven",8,0)</f>
        <v>0</v>
      </c>
      <c r="W159" s="3">
        <f>IF(R159="Pontefract AC",8,0)</f>
        <v>0</v>
      </c>
    </row>
    <row r="160" spans="1:23" x14ac:dyDescent="0.2">
      <c r="A160" s="4">
        <v>2</v>
      </c>
      <c r="B160" s="5">
        <v>494</v>
      </c>
      <c r="C160" s="6">
        <v>30</v>
      </c>
      <c r="D160" s="5" t="str">
        <f>IF(B160="","",LOOKUP(B160,Entries!B$2:B$995,Entries!K$2:K$995))</f>
        <v>Jess Rawstron</v>
      </c>
      <c r="E160" s="5" t="str">
        <f>IF(B160="","",LOOKUP(B160,Entries!B$2:B$995,Entries!E$2:E$995))</f>
        <v>F17</v>
      </c>
      <c r="F160" s="5" t="str">
        <f>IF(B160="","",LOOKUP(B160,Entries!B$2:B$995,Entries!F$2:F$995))</f>
        <v>Skyrac AC</v>
      </c>
      <c r="G160" s="5" t="str">
        <f>IF(B160="","",LOOKUP(B160,Entries!B$2:B$995,Entries!G$2:G$995))</f>
        <v>F</v>
      </c>
      <c r="H160" s="3">
        <f>IF(F160="Skyrac AC",7,0)</f>
        <v>7</v>
      </c>
      <c r="I160" s="3">
        <f>IF(F160="Longwood Harriers",7,0)</f>
        <v>0</v>
      </c>
      <c r="J160" s="3">
        <f>IF(F160="Keighley &amp; Craven",7,0)</f>
        <v>0</v>
      </c>
      <c r="K160" s="3">
        <f>IF(F160="Pontefract AC",7,0)</f>
        <v>0</v>
      </c>
      <c r="M160" s="4">
        <v>2</v>
      </c>
      <c r="N160" s="5"/>
      <c r="O160" s="6"/>
      <c r="P160" s="5" t="str">
        <f>IF(N160="","",LOOKUP(N160,Entries!B$2:B$995,Entries!K$2:K$995))</f>
        <v/>
      </c>
      <c r="Q160" s="5" t="str">
        <f>IF(N160="","",LOOKUP(N160,Entries!B$2:B$995,Entries!E$2:E$995))</f>
        <v/>
      </c>
      <c r="R160" s="5" t="str">
        <f>IF(N160="","",LOOKUP(N160,Entries!B$2:B$995,Entries!F$2:F$995))</f>
        <v/>
      </c>
      <c r="S160" s="5" t="str">
        <f>IF(N160="","",LOOKUP(N160,Entries!B$2:B$995,Entries!G$2:G$995))</f>
        <v/>
      </c>
      <c r="T160" s="3">
        <f>IF(R160="Skyrac AC",7,0)</f>
        <v>0</v>
      </c>
      <c r="U160" s="3">
        <f>IF(R160="Longwood Harriers",7,0)</f>
        <v>0</v>
      </c>
      <c r="V160" s="3">
        <f>IF(R160="Keighley &amp; Craven",7,0)</f>
        <v>0</v>
      </c>
      <c r="W160" s="3">
        <f>IF(R160="Pontefract AC",7,0)</f>
        <v>0</v>
      </c>
    </row>
    <row r="161" spans="1:23" x14ac:dyDescent="0.2">
      <c r="A161" s="4">
        <v>3</v>
      </c>
      <c r="B161" s="34">
        <v>427</v>
      </c>
      <c r="C161" s="234">
        <v>30.8</v>
      </c>
      <c r="D161" s="34" t="str">
        <f>IF(B161="","",LOOKUP(B161,Entries!B$2:B$995,Entries!K$2:K$995))</f>
        <v>Madison David</v>
      </c>
      <c r="E161" s="34" t="str">
        <f>IF(B161="","",LOOKUP(B161,Entries!B$2:B$995,Entries!E$2:E$995))</f>
        <v>F17</v>
      </c>
      <c r="F161" s="34" t="str">
        <f>IF(B161="","",LOOKUP(B161,Entries!B$2:B$995,Entries!F$2:F$995))</f>
        <v>Longwood Harriers</v>
      </c>
      <c r="G161" s="5" t="str">
        <f>IF(B161="","",LOOKUP(B161,Entries!B$2:B$995,Entries!G$2:G$995))</f>
        <v>F</v>
      </c>
      <c r="H161" s="3">
        <f>IF(F161="Skyrac AC",6,0)</f>
        <v>0</v>
      </c>
      <c r="I161" s="3">
        <f>IF(F161="Longwood Harriers",6,0)</f>
        <v>6</v>
      </c>
      <c r="J161" s="3">
        <f>IF(F161="Keighley &amp; Craven",6,0)</f>
        <v>0</v>
      </c>
      <c r="K161" s="3">
        <f>IF(F161="Pontefract AC",6,0)</f>
        <v>0</v>
      </c>
      <c r="M161" s="4">
        <v>3</v>
      </c>
      <c r="N161" s="5"/>
      <c r="O161" s="6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3">
        <f>IF(R161="Skyrac AC",6,0)</f>
        <v>0</v>
      </c>
      <c r="U161" s="3">
        <f>IF(R161="Longwood Harriers",6,0)</f>
        <v>0</v>
      </c>
      <c r="V161" s="3">
        <f>IF(R161="Keighley &amp; Craven",6,0)</f>
        <v>0</v>
      </c>
      <c r="W161" s="3">
        <f>IF(R161="Pontefract AC",6,0)</f>
        <v>0</v>
      </c>
    </row>
    <row r="162" spans="1:23" x14ac:dyDescent="0.2">
      <c r="A162" s="4">
        <v>4</v>
      </c>
      <c r="B162" s="5">
        <v>562</v>
      </c>
      <c r="C162" s="6">
        <v>31.4</v>
      </c>
      <c r="D162" s="5" t="str">
        <f>IF(B162="","",LOOKUP(B162,Entries!B$2:B$995,Entries!K$2:K$995))</f>
        <v>Katie  Buckley</v>
      </c>
      <c r="E162" s="5" t="str">
        <f>IF(B162="","",LOOKUP(B162,Entries!B$2:B$995,Entries!E$2:E$995))</f>
        <v>F17</v>
      </c>
      <c r="F162" s="5" t="str">
        <f>IF(B162="","",LOOKUP(B162,Entries!B$2:B$995,Entries!F$2:F$995))</f>
        <v>Keighley &amp; Craven</v>
      </c>
      <c r="G162" s="5" t="str">
        <f>IF(B162="","",LOOKUP(B162,Entries!B$2:B$995,Entries!G$2:G$995))</f>
        <v>F</v>
      </c>
      <c r="H162" s="3">
        <f>IF(F162="Skyrac AC",5,0)</f>
        <v>0</v>
      </c>
      <c r="I162" s="3">
        <f>IF(F162="Longwood Harriers",5,0)</f>
        <v>0</v>
      </c>
      <c r="J162" s="3">
        <f>IF(F162="Keighley &amp; Craven",5,0)</f>
        <v>5</v>
      </c>
      <c r="K162" s="3">
        <f>IF(F162="Pontefract AC",5,0)</f>
        <v>0</v>
      </c>
      <c r="M162" s="4">
        <v>4</v>
      </c>
      <c r="N162" s="5"/>
      <c r="O162" s="6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3">
        <f>IF(R162="Skyrac AC",5,0)</f>
        <v>0</v>
      </c>
      <c r="U162" s="3">
        <f>IF(R162="Longwood Harriers",5,0)</f>
        <v>0</v>
      </c>
      <c r="V162" s="3">
        <f>IF(R162="Keighley &amp; Craven",5,0)</f>
        <v>0</v>
      </c>
      <c r="W162" s="3">
        <f>IF(R162="Pontefract AC",5,0)</f>
        <v>0</v>
      </c>
    </row>
    <row r="163" spans="1:23" x14ac:dyDescent="0.2">
      <c r="A163" s="4">
        <v>5</v>
      </c>
      <c r="B163" s="5">
        <v>555</v>
      </c>
      <c r="C163" s="6">
        <v>32.200000000000003</v>
      </c>
      <c r="D163" s="5" t="str">
        <f>IF(B163="","",LOOKUP(B163,Entries!B$2:B$995,Entries!K$2:K$995))</f>
        <v>Alice  O'Sullivan</v>
      </c>
      <c r="E163" s="5" t="str">
        <f>IF(B163="","",LOOKUP(B163,Entries!B$2:B$995,Entries!E$2:E$995))</f>
        <v>F17</v>
      </c>
      <c r="F163" s="5" t="str">
        <f>IF(B163="","",LOOKUP(B163,Entries!B$2:B$995,Entries!F$2:F$995))</f>
        <v>Keighley &amp; Craven</v>
      </c>
      <c r="G163" s="5" t="str">
        <f>IF(B163="","",LOOKUP(B163,Entries!B$2:B$995,Entries!G$2:G$995))</f>
        <v>F</v>
      </c>
      <c r="H163" s="3">
        <f>IF(F163="Skyrac AC",4,0)</f>
        <v>0</v>
      </c>
      <c r="I163" s="3">
        <f>IF(F163="Longwood Harriers",4,0)</f>
        <v>0</v>
      </c>
      <c r="J163" s="3">
        <f>IF(F163="Keighley &amp; Craven",4,0)</f>
        <v>4</v>
      </c>
      <c r="K163" s="3">
        <f>IF(F163="Pontefract AC",4,0)</f>
        <v>0</v>
      </c>
      <c r="M163" s="4">
        <v>5</v>
      </c>
      <c r="N163" s="5"/>
      <c r="O163" s="6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3">
        <f>IF(R163="Skyrac AC",4,0)</f>
        <v>0</v>
      </c>
      <c r="U163" s="3">
        <f>IF(R163="Longwood Harriers",4,0)</f>
        <v>0</v>
      </c>
      <c r="V163" s="3">
        <f>IF(R163="Keighley &amp; Craven",4,0)</f>
        <v>0</v>
      </c>
      <c r="W163" s="3">
        <f>IF(R163="Pontefract AC",4,0)</f>
        <v>0</v>
      </c>
    </row>
    <row r="164" spans="1:23" x14ac:dyDescent="0.2">
      <c r="A164" s="4">
        <v>6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3">
        <f>IF(F164="Skyrac AC",3,0)</f>
        <v>0</v>
      </c>
      <c r="I164" s="3">
        <f>IF(F164="Longwood Harriers",3,0)</f>
        <v>0</v>
      </c>
      <c r="J164" s="3">
        <f>IF(F164="Keighley &amp; Craven",3,0)</f>
        <v>0</v>
      </c>
      <c r="K164" s="3">
        <f>IF(F164="Pontefract AC",3,0)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3">
        <f>IF(R164="Skyrac AC",3,0)</f>
        <v>0</v>
      </c>
      <c r="U164" s="3">
        <f>IF(R164="Longwood Harriers",3,0)</f>
        <v>0</v>
      </c>
      <c r="V164" s="3">
        <f>IF(R164="Keighley &amp; Craven",3,0)</f>
        <v>0</v>
      </c>
      <c r="W164" s="3">
        <f>IF(R164="Pontefract AC",3,0)</f>
        <v>0</v>
      </c>
    </row>
    <row r="165" spans="1:23" x14ac:dyDescent="0.2">
      <c r="A165" s="4">
        <v>7</v>
      </c>
      <c r="B165" s="5"/>
      <c r="C165" s="6"/>
      <c r="D165" s="5" t="str">
        <f>IF(B165="","",LOOKUP(B165,Entries!B$2:B$995,Entries!K$2:K$995))</f>
        <v/>
      </c>
      <c r="E165" s="5" t="str">
        <f>IF(B165="","",LOOKUP(B165,Entries!B$2:B$995,Entries!E$2:E$995))</f>
        <v/>
      </c>
      <c r="F165" s="5" t="str">
        <f>IF(B165="","",LOOKUP(B165,Entries!B$2:B$995,Entries!F$2:F$995))</f>
        <v/>
      </c>
      <c r="G165" s="5" t="str">
        <f>IF(B165="","",LOOKUP(B165,Entries!B$2:B$995,Entries!G$2:G$995))</f>
        <v/>
      </c>
      <c r="H165" s="3">
        <f>IF(F165="Skyrac AC",2,0)</f>
        <v>0</v>
      </c>
      <c r="I165" s="3">
        <f>IF(F165="Longwood Harriers",2,0)</f>
        <v>0</v>
      </c>
      <c r="J165" s="3">
        <f>IF(F165="Keighley &amp; Craven",2,0)</f>
        <v>0</v>
      </c>
      <c r="K165" s="3">
        <f>IF(F165="Pontefract AC",2,0)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3">
        <f>IF(R165="Skyrac AC",2,0)</f>
        <v>0</v>
      </c>
      <c r="U165" s="3">
        <f>IF(R165="Longwood Harriers",2,0)</f>
        <v>0</v>
      </c>
      <c r="V165" s="3">
        <f>IF(R165="Keighley &amp; Craven",2,0)</f>
        <v>0</v>
      </c>
      <c r="W165" s="3">
        <f>IF(R165="Pontefract AC",2,0)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3">
        <f>IF(F166="Skyrac AC",1,0)</f>
        <v>0</v>
      </c>
      <c r="I166" s="3">
        <f>IF(F166="Longwood Harriers",1,0)</f>
        <v>0</v>
      </c>
      <c r="J166" s="3">
        <f>IF(F166="Keighley &amp; Craven",1,0)</f>
        <v>0</v>
      </c>
      <c r="K166" s="3">
        <f>IF(F166="Pontefract AC",1,0)</f>
        <v>0</v>
      </c>
      <c r="M166" s="4">
        <v>8</v>
      </c>
      <c r="N166" s="5"/>
      <c r="O166" s="6"/>
      <c r="P166" s="5" t="str">
        <f>IF(N166="","",LOOKUP(N166,Entries!B$2:B$995,Entries!K$2:K$995))</f>
        <v/>
      </c>
      <c r="Q166" s="5" t="str">
        <f>IF(N166="","",LOOKUP(N166,Entries!B$2:B$995,Entries!E$2:E$995))</f>
        <v/>
      </c>
      <c r="R166" s="5" t="str">
        <f>IF(N166="","",LOOKUP(N166,Entries!B$2:B$995,Entries!F$2:F$995))</f>
        <v/>
      </c>
      <c r="S166" s="5" t="str">
        <f>IF(N166="","",LOOKUP(N166,Entries!B$2:B$995,Entries!G$2:G$995))</f>
        <v/>
      </c>
      <c r="T166" s="3">
        <f>IF(R166="Skyrac AC",1,0)</f>
        <v>0</v>
      </c>
      <c r="U166" s="3">
        <f>IF(R166="Longwood Harriers",1,0)</f>
        <v>0</v>
      </c>
      <c r="V166" s="3">
        <f>IF(R166="Keighley &amp; Craven",1,0)</f>
        <v>0</v>
      </c>
      <c r="W166" s="3">
        <f>IF(R166="Pontefract AC",1,0)</f>
        <v>0</v>
      </c>
    </row>
    <row r="167" spans="1:23" x14ac:dyDescent="0.2">
      <c r="A167" s="4"/>
      <c r="B167" s="5"/>
      <c r="C167" s="6"/>
      <c r="D167" s="8" t="s">
        <v>17</v>
      </c>
      <c r="E167" s="9">
        <f>SUM(H159:H166)</f>
        <v>7</v>
      </c>
      <c r="F167" s="9" t="s">
        <v>28</v>
      </c>
      <c r="G167" s="9"/>
      <c r="M167" s="4"/>
      <c r="N167" s="5"/>
      <c r="O167" s="6"/>
      <c r="P167" s="8" t="s">
        <v>17</v>
      </c>
      <c r="Q167" s="9">
        <f>SUM(T159:T166)</f>
        <v>0</v>
      </c>
      <c r="R167" s="9" t="s">
        <v>28</v>
      </c>
      <c r="S167" s="9"/>
    </row>
    <row r="168" spans="1:23" x14ac:dyDescent="0.2">
      <c r="A168" s="4"/>
      <c r="B168" s="5"/>
      <c r="C168" s="6"/>
      <c r="D168" s="9"/>
      <c r="E168" s="9">
        <f>SUM(I159:I166)</f>
        <v>14</v>
      </c>
      <c r="F168" s="9" t="s">
        <v>1337</v>
      </c>
      <c r="G168" s="9"/>
      <c r="M168" s="4"/>
      <c r="N168" s="5"/>
      <c r="O168" s="6"/>
      <c r="P168" s="9"/>
      <c r="Q168" s="9">
        <f>SUM(U159:U166)</f>
        <v>0</v>
      </c>
      <c r="R168" s="9" t="s">
        <v>1337</v>
      </c>
      <c r="S168" s="9"/>
    </row>
    <row r="169" spans="1:23" x14ac:dyDescent="0.2">
      <c r="A169" s="4"/>
      <c r="B169" s="5"/>
      <c r="C169" s="6"/>
      <c r="D169" s="31"/>
      <c r="E169" s="9">
        <f>SUM(J159:J166)</f>
        <v>9</v>
      </c>
      <c r="F169" s="31" t="s">
        <v>27</v>
      </c>
      <c r="G169" s="32"/>
      <c r="M169" s="28"/>
      <c r="N169" s="29"/>
      <c r="O169" s="30"/>
      <c r="P169" s="31"/>
      <c r="Q169" s="9">
        <f>SUM(V159:V166)</f>
        <v>0</v>
      </c>
      <c r="R169" s="31" t="s">
        <v>27</v>
      </c>
      <c r="S169" s="32"/>
    </row>
    <row r="170" spans="1:23" ht="13.5" thickBot="1" x14ac:dyDescent="0.25">
      <c r="A170" s="4"/>
      <c r="B170" s="5"/>
      <c r="C170" s="6"/>
      <c r="D170" s="31"/>
      <c r="E170" s="9">
        <f>SUM(K159:K166)</f>
        <v>0</v>
      </c>
      <c r="F170" s="31" t="s">
        <v>29</v>
      </c>
      <c r="G170" s="32"/>
      <c r="M170" s="28"/>
      <c r="N170" s="29"/>
      <c r="O170" s="30"/>
      <c r="P170" s="31"/>
      <c r="Q170" s="9">
        <f>SUM(W159:W166)</f>
        <v>0</v>
      </c>
      <c r="R170" s="31" t="s">
        <v>29</v>
      </c>
      <c r="S170" s="32"/>
    </row>
    <row r="171" spans="1:23" x14ac:dyDescent="0.2">
      <c r="A171" s="235" t="s">
        <v>68</v>
      </c>
      <c r="B171" s="236"/>
      <c r="C171" s="236"/>
      <c r="D171" s="236"/>
      <c r="E171" s="236"/>
      <c r="F171" s="236"/>
      <c r="G171" s="237"/>
      <c r="H171" s="2"/>
      <c r="I171" s="2"/>
      <c r="J171" s="2"/>
      <c r="M171" s="241" t="s">
        <v>1395</v>
      </c>
      <c r="N171" s="242"/>
      <c r="O171" s="242"/>
      <c r="P171" s="242"/>
      <c r="Q171" s="242"/>
      <c r="R171" s="242"/>
      <c r="S171" s="243"/>
    </row>
    <row r="172" spans="1:23" x14ac:dyDescent="0.2">
      <c r="A172" s="4">
        <v>1</v>
      </c>
      <c r="B172" s="5">
        <v>480</v>
      </c>
      <c r="C172" s="6">
        <v>24.5</v>
      </c>
      <c r="D172" s="5" t="str">
        <f>IF(B172="","",LOOKUP(B172,Entries!B$2:B$995,Entries!K$2:K$995))</f>
        <v>Rafferty  Mirfin</v>
      </c>
      <c r="E172" s="5" t="str">
        <f>IF(B172="","",LOOKUP(B172,Entries!B$2:B$995,Entries!E$2:E$995))</f>
        <v>M17</v>
      </c>
      <c r="F172" s="5" t="str">
        <f>IF(B172="","",LOOKUP(B172,Entries!B$2:B$995,Entries!F$2:F$995))</f>
        <v>Skyrac AC</v>
      </c>
      <c r="G172" s="5" t="str">
        <f>IF(B172="","",LOOKUP(B172,Entries!B$2:B$995,Entries!G$2:G$995))</f>
        <v>M</v>
      </c>
      <c r="H172" s="3">
        <f>IF(F172="Skyrac AC",8,0)</f>
        <v>8</v>
      </c>
      <c r="I172" s="3">
        <f>IF(F172="Longwood Harriers",8,0)</f>
        <v>0</v>
      </c>
      <c r="J172" s="3">
        <f>IF(F172="Keighley &amp; Craven",8,0)</f>
        <v>0</v>
      </c>
      <c r="K172" s="3">
        <f>IF(F172="Pontefract AC",8,0)</f>
        <v>0</v>
      </c>
      <c r="M172" s="4">
        <v>1</v>
      </c>
      <c r="N172" s="5">
        <v>520</v>
      </c>
      <c r="O172" s="6">
        <v>19.98</v>
      </c>
      <c r="P172" s="5" t="str">
        <f>IF(N172="","",LOOKUP(N172,Entries!B$2:B$995,Entries!K$2:K$995))</f>
        <v>Amy Smith</v>
      </c>
      <c r="Q172" s="5" t="str">
        <f>IF(N172="","",LOOKUP(N172,Entries!B$2:B$995,Entries!E$2:E$995))</f>
        <v>F13</v>
      </c>
      <c r="R172" s="5" t="str">
        <f>IF(N172="","",LOOKUP(N172,Entries!B$2:B$995,Entries!F$2:F$995))</f>
        <v>Keighley &amp; Craven</v>
      </c>
      <c r="S172" s="5" t="str">
        <f>IF(N172="","",LOOKUP(N172,Entries!B$2:B$995,Entries!G$2:G$995))</f>
        <v>F</v>
      </c>
      <c r="T172" s="3">
        <f>IF(R172="Skyrac AC",8,0)</f>
        <v>0</v>
      </c>
      <c r="U172" s="3">
        <f>IF(R172="Longwood Harriers",8,0)</f>
        <v>0</v>
      </c>
      <c r="V172" s="3">
        <f>IF(R172="Keighley &amp; Craven",8,0)</f>
        <v>8</v>
      </c>
      <c r="W172" s="3">
        <f>IF(R172="Pontefract AC",8,0)</f>
        <v>0</v>
      </c>
    </row>
    <row r="173" spans="1:23" x14ac:dyDescent="0.2">
      <c r="A173" s="4">
        <v>2</v>
      </c>
      <c r="B173" s="5">
        <v>498</v>
      </c>
      <c r="C173" s="6">
        <v>25.7</v>
      </c>
      <c r="D173" s="5" t="str">
        <f>IF(B173="","",LOOKUP(B173,Entries!B$2:B$995,Entries!K$2:K$995))</f>
        <v>Frankie  Curran</v>
      </c>
      <c r="E173" s="5" t="str">
        <f>IF(B173="","",LOOKUP(B173,Entries!B$2:B$995,Entries!E$2:E$995))</f>
        <v>M17</v>
      </c>
      <c r="F173" s="5" t="str">
        <f>IF(B173="","",LOOKUP(B173,Entries!B$2:B$995,Entries!F$2:F$995))</f>
        <v>Skyrac AC</v>
      </c>
      <c r="G173" s="5" t="str">
        <f>IF(B173="","",LOOKUP(B173,Entries!B$2:B$995,Entries!G$2:G$995))</f>
        <v>M</v>
      </c>
      <c r="H173" s="3">
        <f>IF(F173="Skyrac AC",7,0)</f>
        <v>7</v>
      </c>
      <c r="I173" s="3">
        <f>IF(F173="Longwood Harriers",7,0)</f>
        <v>0</v>
      </c>
      <c r="J173" s="3">
        <f>IF(F173="Keighley &amp; Craven",7,0)</f>
        <v>0</v>
      </c>
      <c r="K173" s="3">
        <f>IF(F173="Pontefract AC",7,0)</f>
        <v>0</v>
      </c>
      <c r="M173" s="4">
        <v>2</v>
      </c>
      <c r="N173" s="5">
        <v>483</v>
      </c>
      <c r="O173" s="6">
        <v>13.31</v>
      </c>
      <c r="P173" s="5" t="str">
        <f>IF(N173="","",LOOKUP(N173,Entries!B$2:B$995,Entries!K$2:K$995))</f>
        <v>Carys Jones</v>
      </c>
      <c r="Q173" s="5" t="str">
        <f>IF(N173="","",LOOKUP(N173,Entries!B$2:B$995,Entries!E$2:E$995))</f>
        <v>F13</v>
      </c>
      <c r="R173" s="5" t="str">
        <f>IF(N173="","",LOOKUP(N173,Entries!B$2:B$995,Entries!F$2:F$995))</f>
        <v>Skyrac AC</v>
      </c>
      <c r="S173" s="5" t="str">
        <f>IF(N173="","",LOOKUP(N173,Entries!B$2:B$995,Entries!G$2:G$995))</f>
        <v>F</v>
      </c>
      <c r="T173" s="3">
        <f>IF(R173="Skyrac AC",7,0)</f>
        <v>7</v>
      </c>
      <c r="U173" s="3">
        <f>IF(R173="Longwood Harriers",7,0)</f>
        <v>0</v>
      </c>
      <c r="V173" s="3">
        <f>IF(R173="Keighley &amp; Craven",7,0)</f>
        <v>0</v>
      </c>
      <c r="W173" s="3">
        <f>IF(R173="Pontefract AC",7,0)</f>
        <v>0</v>
      </c>
    </row>
    <row r="174" spans="1:23" x14ac:dyDescent="0.2">
      <c r="A174" s="4">
        <v>3</v>
      </c>
      <c r="B174" s="5"/>
      <c r="C174" s="6"/>
      <c r="D174" s="5" t="str">
        <f>IF(B174="","",LOOKUP(B174,Entries!B$2:B$995,Entries!K$2:K$995))</f>
        <v/>
      </c>
      <c r="E174" s="5" t="str">
        <f>IF(B174="","",LOOKUP(B174,Entries!B$2:B$995,Entries!E$2:E$995))</f>
        <v/>
      </c>
      <c r="F174" s="5" t="str">
        <f>IF(B174="","",LOOKUP(B174,Entries!B$2:B$995,Entries!F$2:F$995))</f>
        <v/>
      </c>
      <c r="G174" s="5" t="str">
        <f>IF(B174="","",LOOKUP(B174,Entries!B$2:B$995,Entries!G$2:G$995))</f>
        <v/>
      </c>
      <c r="H174" s="3">
        <f>IF(F174="Skyrac AC",6,0)</f>
        <v>0</v>
      </c>
      <c r="I174" s="3">
        <f>IF(F174="Longwood Harriers",6,0)</f>
        <v>0</v>
      </c>
      <c r="J174" s="3">
        <f>IF(F174="Keighley &amp; Craven",6,0)</f>
        <v>0</v>
      </c>
      <c r="K174" s="3">
        <f>IF(F174="Pontefract AC",6,0)</f>
        <v>0</v>
      </c>
      <c r="M174" s="4">
        <v>3</v>
      </c>
      <c r="N174" s="5">
        <v>454</v>
      </c>
      <c r="O174" s="6">
        <v>11.95</v>
      </c>
      <c r="P174" s="5" t="str">
        <f>IF(N174="","",LOOKUP(N174,Entries!B$2:B$995,Entries!K$2:K$995))</f>
        <v>Freya Child</v>
      </c>
      <c r="Q174" s="5" t="str">
        <f>IF(N174="","",LOOKUP(N174,Entries!B$2:B$995,Entries!E$2:E$995))</f>
        <v>F13</v>
      </c>
      <c r="R174" s="5" t="str">
        <f>IF(N174="","",LOOKUP(N174,Entries!B$2:B$995,Entries!F$2:F$995))</f>
        <v>Pontefract AC</v>
      </c>
      <c r="S174" s="5" t="str">
        <f>IF(N174="","",LOOKUP(N174,Entries!B$2:B$995,Entries!G$2:G$995))</f>
        <v>F</v>
      </c>
      <c r="T174" s="3">
        <f>IF(R174="Skyrac AC",6,0)</f>
        <v>0</v>
      </c>
      <c r="U174" s="3">
        <f>IF(R174="Longwood Harriers",6,0)</f>
        <v>0</v>
      </c>
      <c r="V174" s="3">
        <f>IF(R174="Keighley &amp; Craven",6,0)</f>
        <v>0</v>
      </c>
      <c r="W174" s="3">
        <f>IF(R174="Pontefract AC",6,0)</f>
        <v>6</v>
      </c>
    </row>
    <row r="175" spans="1:23" x14ac:dyDescent="0.2">
      <c r="A175" s="4">
        <v>4</v>
      </c>
      <c r="B175" s="5"/>
      <c r="C175" s="6"/>
      <c r="D175" s="5" t="str">
        <f>IF(B175="","",LOOKUP(B175,Entries!B$2:B$995,Entries!K$2:K$995))</f>
        <v/>
      </c>
      <c r="E175" s="5" t="str">
        <f>IF(B175="","",LOOKUP(B175,Entries!B$2:B$995,Entries!E$2:E$995))</f>
        <v/>
      </c>
      <c r="F175" s="5" t="str">
        <f>IF(B175="","",LOOKUP(B175,Entries!B$2:B$995,Entries!F$2:F$995))</f>
        <v/>
      </c>
      <c r="G175" s="5" t="str">
        <f>IF(B175="","",LOOKUP(B175,Entries!B$2:B$995,Entries!G$2:G$995))</f>
        <v/>
      </c>
      <c r="H175" s="3">
        <f>IF(F175="Skyrac AC",5,0)</f>
        <v>0</v>
      </c>
      <c r="I175" s="3">
        <f>IF(F175="Longwood Harriers",5,0)</f>
        <v>0</v>
      </c>
      <c r="J175" s="3">
        <f>IF(F175="Keighley &amp; Craven",5,0)</f>
        <v>0</v>
      </c>
      <c r="K175" s="3">
        <f>IF(F175="Pontefract AC",5,0)</f>
        <v>0</v>
      </c>
      <c r="M175" s="4">
        <v>4</v>
      </c>
      <c r="N175" s="5"/>
      <c r="O175" s="6"/>
      <c r="P175" s="5" t="str">
        <f>IF(N175="","",LOOKUP(N175,Entries!B$2:B$995,Entries!K$2:K$995))</f>
        <v/>
      </c>
      <c r="Q175" s="5" t="str">
        <f>IF(N175="","",LOOKUP(N175,Entries!B$2:B$995,Entries!E$2:E$995))</f>
        <v/>
      </c>
      <c r="R175" s="5" t="str">
        <f>IF(N175="","",LOOKUP(N175,Entries!B$2:B$995,Entries!F$2:F$995))</f>
        <v/>
      </c>
      <c r="S175" s="5" t="str">
        <f>IF(N175="","",LOOKUP(N175,Entries!B$2:B$995,Entries!G$2:G$995))</f>
        <v/>
      </c>
      <c r="T175" s="3">
        <f>IF(R175="Skyrac AC",5,0)</f>
        <v>0</v>
      </c>
      <c r="U175" s="3">
        <f>IF(R175="Longwood Harriers",5,0)</f>
        <v>0</v>
      </c>
      <c r="V175" s="3">
        <f>IF(R175="Keighley &amp; Craven",5,0)</f>
        <v>0</v>
      </c>
      <c r="W175" s="3">
        <f>IF(R175="Pontefract AC",5,0)</f>
        <v>0</v>
      </c>
    </row>
    <row r="176" spans="1:23" x14ac:dyDescent="0.2">
      <c r="A176" s="4">
        <v>5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3">
        <f>IF(F176="Skyrac AC",4,0)</f>
        <v>0</v>
      </c>
      <c r="I176" s="3">
        <f>IF(F176="Longwood Harriers",4,0)</f>
        <v>0</v>
      </c>
      <c r="J176" s="3">
        <f>IF(F176="Keighley &amp; Craven",4,0)</f>
        <v>0</v>
      </c>
      <c r="K176" s="3">
        <f>IF(F176="Pontefract AC",4,0)</f>
        <v>0</v>
      </c>
      <c r="M176" s="4">
        <v>5</v>
      </c>
      <c r="N176" s="5"/>
      <c r="O176" s="6"/>
      <c r="P176" s="5" t="str">
        <f>IF(N176="","",LOOKUP(N176,Entries!B$2:B$995,Entries!K$2:K$995))</f>
        <v/>
      </c>
      <c r="Q176" s="5" t="str">
        <f>IF(N176="","",LOOKUP(N176,Entries!B$2:B$995,Entries!E$2:E$995))</f>
        <v/>
      </c>
      <c r="R176" s="5" t="str">
        <f>IF(N176="","",LOOKUP(N176,Entries!B$2:B$995,Entries!F$2:F$995))</f>
        <v/>
      </c>
      <c r="S176" s="5" t="str">
        <f>IF(N176="","",LOOKUP(N176,Entries!B$2:B$995,Entries!G$2:G$995))</f>
        <v/>
      </c>
      <c r="T176" s="3">
        <f>IF(R176="Skyrac AC",4,0)</f>
        <v>0</v>
      </c>
      <c r="U176" s="3">
        <f>IF(R176="Longwood Harriers",4,0)</f>
        <v>0</v>
      </c>
      <c r="V176" s="3">
        <f>IF(R176="Keighley &amp; Craven",4,0)</f>
        <v>0</v>
      </c>
      <c r="W176" s="3">
        <f>IF(R176="Pontefract AC",4,0)</f>
        <v>0</v>
      </c>
    </row>
    <row r="177" spans="1:23" x14ac:dyDescent="0.2">
      <c r="A177" s="4">
        <v>6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3">
        <f>IF(F177="Skyrac AC",3,0)</f>
        <v>0</v>
      </c>
      <c r="I177" s="3">
        <f>IF(F177="Longwood Harriers",3,0)</f>
        <v>0</v>
      </c>
      <c r="J177" s="3">
        <f>IF(F177="Keighley &amp; Craven",3,0)</f>
        <v>0</v>
      </c>
      <c r="K177" s="3">
        <f>IF(F177="Pontefract AC",3,0)</f>
        <v>0</v>
      </c>
      <c r="M177" s="4">
        <v>6</v>
      </c>
      <c r="N177" s="5"/>
      <c r="O177" s="6"/>
      <c r="P177" s="5" t="str">
        <f>IF(N177="","",LOOKUP(N177,Entries!B$2:B$995,Entries!K$2:K$995))</f>
        <v/>
      </c>
      <c r="Q177" s="5" t="str">
        <f>IF(N177="","",LOOKUP(N177,Entries!B$2:B$995,Entries!E$2:E$995))</f>
        <v/>
      </c>
      <c r="R177" s="5" t="str">
        <f>IF(N177="","",LOOKUP(N177,Entries!B$2:B$995,Entries!F$2:F$995))</f>
        <v/>
      </c>
      <c r="S177" s="5" t="str">
        <f>IF(N177="","",LOOKUP(N177,Entries!B$2:B$995,Entries!G$2:G$995))</f>
        <v/>
      </c>
      <c r="T177" s="3">
        <f>IF(R177="Skyrac AC",3,0)</f>
        <v>0</v>
      </c>
      <c r="U177" s="3">
        <f>IF(R177="Longwood Harriers",3,0)</f>
        <v>0</v>
      </c>
      <c r="V177" s="3">
        <f>IF(R177="Keighley &amp; Craven",3,0)</f>
        <v>0</v>
      </c>
      <c r="W177" s="3">
        <f>IF(R177="Pontefract AC",3,0)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3">
        <f>IF(F178="Skyrac AC",2,0)</f>
        <v>0</v>
      </c>
      <c r="I178" s="3">
        <f>IF(F178="Longwood Harriers",2,0)</f>
        <v>0</v>
      </c>
      <c r="J178" s="3">
        <f>IF(F178="Keighley &amp; Craven",2,0)</f>
        <v>0</v>
      </c>
      <c r="K178" s="3">
        <f>IF(F178="Pontefract AC",2,0)</f>
        <v>0</v>
      </c>
      <c r="M178" s="4">
        <v>7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3">
        <f>IF(R178="Skyrac AC",2,0)</f>
        <v>0</v>
      </c>
      <c r="U178" s="3">
        <f>IF(R178="Longwood Harriers",2,0)</f>
        <v>0</v>
      </c>
      <c r="V178" s="3">
        <f>IF(R178="Keighley &amp; Craven",2,0)</f>
        <v>0</v>
      </c>
      <c r="W178" s="3">
        <f>IF(R178="Pontefract AC",2,0)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IF(B179="","",LOOKUP(B179,Entries!B$2:B$995,Entries!K$2:K$995))</f>
        <v/>
      </c>
      <c r="E179" s="5" t="str">
        <f>IF(B179="","",LOOKUP(B179,Entries!B$2:B$995,Entries!E$2:E$995))</f>
        <v/>
      </c>
      <c r="F179" s="5" t="str">
        <f>IF(B179="","",LOOKUP(B179,Entries!B$2:B$995,Entries!F$2:F$995))</f>
        <v/>
      </c>
      <c r="G179" s="5" t="str">
        <f>IF(B179="","",LOOKUP(B179,Entries!B$2:B$995,Entries!G$2:G$995))</f>
        <v/>
      </c>
      <c r="H179" s="3">
        <f>IF(F179="Skyrac AC",1,0)</f>
        <v>0</v>
      </c>
      <c r="I179" s="3">
        <f>IF(F179="Longwood Harriers",1,0)</f>
        <v>0</v>
      </c>
      <c r="J179" s="3">
        <f>IF(F179="Keighley &amp; Craven",1,0)</f>
        <v>0</v>
      </c>
      <c r="K179" s="3">
        <f>IF(F179="Pontefract AC",1,0)</f>
        <v>0</v>
      </c>
      <c r="M179" s="4">
        <v>8</v>
      </c>
      <c r="N179" s="5"/>
      <c r="O179" s="6"/>
      <c r="P179" s="5" t="str">
        <f>IF(N179="","",LOOKUP(N179,Entries!B$2:B$995,Entries!K$2:K$995))</f>
        <v/>
      </c>
      <c r="Q179" s="5" t="str">
        <f>IF(N179="","",LOOKUP(N179,Entries!B$2:B$995,Entries!E$2:E$995))</f>
        <v/>
      </c>
      <c r="R179" s="5" t="str">
        <f>IF(N179="","",LOOKUP(N179,Entries!B$2:B$995,Entries!F$2:F$995))</f>
        <v/>
      </c>
      <c r="S179" s="5" t="str">
        <f>IF(N179="","",LOOKUP(N179,Entries!B$2:B$995,Entries!G$2:G$995))</f>
        <v/>
      </c>
      <c r="T179" s="3">
        <f>IF(R179="Skyrac AC",1,0)</f>
        <v>0</v>
      </c>
      <c r="U179" s="3">
        <f>IF(R179="Longwood Harriers",1,0)</f>
        <v>0</v>
      </c>
      <c r="V179" s="3">
        <f>IF(R179="Keighley &amp; Craven",1,0)</f>
        <v>0</v>
      </c>
      <c r="W179" s="3">
        <f>IF(R179="Pontefract AC",1,0)</f>
        <v>0</v>
      </c>
    </row>
    <row r="180" spans="1:23" x14ac:dyDescent="0.2">
      <c r="A180" s="4"/>
      <c r="B180" s="5"/>
      <c r="C180" s="6"/>
      <c r="D180" s="8" t="s">
        <v>17</v>
      </c>
      <c r="E180" s="9">
        <f>SUM(H172:H179)</f>
        <v>15</v>
      </c>
      <c r="F180" s="9" t="s">
        <v>28</v>
      </c>
      <c r="G180" s="9"/>
      <c r="M180" s="4"/>
      <c r="N180" s="5"/>
      <c r="O180" s="6"/>
      <c r="P180" s="8" t="s">
        <v>17</v>
      </c>
      <c r="Q180" s="9">
        <f>SUM(T172:T179)</f>
        <v>7</v>
      </c>
      <c r="R180" s="9" t="s">
        <v>28</v>
      </c>
      <c r="S180" s="9"/>
    </row>
    <row r="181" spans="1:23" x14ac:dyDescent="0.2">
      <c r="A181" s="4"/>
      <c r="B181" s="5"/>
      <c r="C181" s="6"/>
      <c r="D181" s="9"/>
      <c r="E181" s="9">
        <f>SUM(I172:I179)</f>
        <v>0</v>
      </c>
      <c r="F181" s="9" t="s">
        <v>1337</v>
      </c>
      <c r="G181" s="9"/>
      <c r="M181" s="4"/>
      <c r="N181" s="5"/>
      <c r="O181" s="6"/>
      <c r="P181" s="9"/>
      <c r="Q181" s="9">
        <f>SUM(U172:U179)</f>
        <v>0</v>
      </c>
      <c r="R181" s="9" t="s">
        <v>1337</v>
      </c>
      <c r="S181" s="9"/>
    </row>
    <row r="182" spans="1:23" x14ac:dyDescent="0.2">
      <c r="A182" s="4"/>
      <c r="B182" s="5"/>
      <c r="C182" s="6"/>
      <c r="D182" s="31"/>
      <c r="E182" s="9">
        <f>SUM(J172:J179)</f>
        <v>0</v>
      </c>
      <c r="F182" s="31" t="s">
        <v>27</v>
      </c>
      <c r="G182" s="32"/>
      <c r="M182" s="28"/>
      <c r="N182" s="29"/>
      <c r="O182" s="30"/>
      <c r="P182" s="31"/>
      <c r="Q182" s="9">
        <f>SUM(V172:V179)</f>
        <v>8</v>
      </c>
      <c r="R182" s="31" t="s">
        <v>27</v>
      </c>
      <c r="S182" s="32"/>
    </row>
    <row r="183" spans="1:23" ht="13.5" thickBot="1" x14ac:dyDescent="0.25">
      <c r="A183" s="4"/>
      <c r="B183" s="5"/>
      <c r="C183" s="6"/>
      <c r="D183" s="31"/>
      <c r="E183" s="9">
        <f>SUM(K172:K179)</f>
        <v>0</v>
      </c>
      <c r="F183" s="31" t="s">
        <v>29</v>
      </c>
      <c r="G183" s="32"/>
      <c r="M183" s="28"/>
      <c r="N183" s="29"/>
      <c r="O183" s="30"/>
      <c r="P183" s="31"/>
      <c r="Q183" s="9">
        <f>SUM(W172:W179)</f>
        <v>6</v>
      </c>
      <c r="R183" s="31" t="s">
        <v>29</v>
      </c>
      <c r="S183" s="32"/>
    </row>
    <row r="184" spans="1:23" x14ac:dyDescent="0.2">
      <c r="A184" s="235" t="s">
        <v>69</v>
      </c>
      <c r="B184" s="236"/>
      <c r="C184" s="236"/>
      <c r="D184" s="236"/>
      <c r="E184" s="236"/>
      <c r="F184" s="236"/>
      <c r="G184" s="237"/>
      <c r="H184" s="2"/>
      <c r="I184" s="2"/>
      <c r="J184" s="2"/>
      <c r="M184" s="241" t="s">
        <v>1394</v>
      </c>
      <c r="N184" s="242"/>
      <c r="O184" s="242"/>
      <c r="P184" s="242"/>
      <c r="Q184" s="242"/>
      <c r="R184" s="242"/>
      <c r="S184" s="243"/>
    </row>
    <row r="185" spans="1:23" x14ac:dyDescent="0.2">
      <c r="A185" s="4">
        <v>1</v>
      </c>
      <c r="B185" s="5">
        <v>523</v>
      </c>
      <c r="C185" s="6" t="s">
        <v>1411</v>
      </c>
      <c r="D185" s="5" t="str">
        <f>IF(B185="","",LOOKUP(B185,Entries!B$2:B$995,Entries!K$2:K$995))</f>
        <v>Georgia  Twist</v>
      </c>
      <c r="E185" s="5" t="str">
        <f>IF(B185="","",LOOKUP(B185,Entries!B$2:B$995,Entries!E$2:E$995))</f>
        <v>F13</v>
      </c>
      <c r="F185" s="5" t="str">
        <f>IF(B185="","",LOOKUP(B185,Entries!B$2:B$995,Entries!F$2:F$995))</f>
        <v>Keighley &amp; Craven</v>
      </c>
      <c r="G185" s="5" t="str">
        <f>IF(B185="","",LOOKUP(B185,Entries!B$2:B$995,Entries!G$2:G$995))</f>
        <v>F</v>
      </c>
      <c r="H185" s="3">
        <f>IF(F185="Skyrac AC",8,0)</f>
        <v>0</v>
      </c>
      <c r="I185" s="3">
        <f>IF(F185="Longwood Harriers",8,0)</f>
        <v>0</v>
      </c>
      <c r="J185" s="3">
        <f>IF(F185="Keighley &amp; Craven",8,0)</f>
        <v>8</v>
      </c>
      <c r="K185" s="3">
        <f>IF(F185="Pontefract AC",8,0)</f>
        <v>0</v>
      </c>
      <c r="M185" s="4">
        <v>1</v>
      </c>
      <c r="N185" s="5">
        <v>443</v>
      </c>
      <c r="O185" s="6">
        <v>6.92</v>
      </c>
      <c r="P185" s="5" t="str">
        <f>IF(N185="","",LOOKUP(N185,Entries!B$2:B$995,Entries!K$2:K$995))</f>
        <v>Julian Rutkowski</v>
      </c>
      <c r="Q185" s="5" t="str">
        <f>IF(N185="","",LOOKUP(N185,Entries!B$2:B$995,Entries!E$2:E$995))</f>
        <v>M13</v>
      </c>
      <c r="R185" s="5" t="str">
        <f>IF(N185="","",LOOKUP(N185,Entries!B$2:B$995,Entries!F$2:F$995))</f>
        <v>Pontefract AC</v>
      </c>
      <c r="S185" s="5" t="str">
        <f>IF(N185="","",LOOKUP(N185,Entries!B$2:B$995,Entries!G$2:G$995))</f>
        <v>M</v>
      </c>
      <c r="T185" s="3">
        <f>IF(R185="Skyrac AC",8,0)</f>
        <v>0</v>
      </c>
      <c r="U185" s="3">
        <f>IF(R185="Longwood Harriers",8,0)</f>
        <v>0</v>
      </c>
      <c r="V185" s="3">
        <f>IF(R185="Keighley &amp; Craven",8,0)</f>
        <v>0</v>
      </c>
      <c r="W185" s="3">
        <f>IF(R185="Pontefract AC",8,0)</f>
        <v>8</v>
      </c>
    </row>
    <row r="186" spans="1:23" x14ac:dyDescent="0.2">
      <c r="A186" s="4">
        <v>2</v>
      </c>
      <c r="B186" s="5">
        <v>487</v>
      </c>
      <c r="C186" s="6" t="s">
        <v>1412</v>
      </c>
      <c r="D186" s="5" t="str">
        <f>IF(B186="","",LOOKUP(B186,Entries!B$2:B$995,Entries!K$2:K$995))</f>
        <v>Sophie Brady</v>
      </c>
      <c r="E186" s="5" t="str">
        <f>IF(B186="","",LOOKUP(B186,Entries!B$2:B$995,Entries!E$2:E$995))</f>
        <v>F13</v>
      </c>
      <c r="F186" s="5" t="str">
        <f>IF(B186="","",LOOKUP(B186,Entries!B$2:B$995,Entries!F$2:F$995))</f>
        <v>Skyrac AC</v>
      </c>
      <c r="G186" s="5" t="str">
        <f>IF(B186="","",LOOKUP(B186,Entries!B$2:B$995,Entries!G$2:G$995))</f>
        <v>F</v>
      </c>
      <c r="H186" s="3">
        <f>IF(F186="Skyrac AC",7,0)</f>
        <v>7</v>
      </c>
      <c r="I186" s="3">
        <f>IF(F186="Longwood Harriers",7,0)</f>
        <v>0</v>
      </c>
      <c r="J186" s="3">
        <f>IF(F186="Keighley &amp; Craven",7,0)</f>
        <v>0</v>
      </c>
      <c r="K186" s="3">
        <f>IF(F186="Pontefract AC",7,0)</f>
        <v>0</v>
      </c>
      <c r="M186" s="4">
        <v>2</v>
      </c>
      <c r="N186" s="5"/>
      <c r="O186" s="6"/>
      <c r="P186" s="5" t="str">
        <f>IF(N186="","",LOOKUP(N186,Entries!B$2:B$995,Entries!K$2:K$995))</f>
        <v/>
      </c>
      <c r="Q186" s="5" t="str">
        <f>IF(N186="","",LOOKUP(N186,Entries!B$2:B$995,Entries!E$2:E$995))</f>
        <v/>
      </c>
      <c r="R186" s="5" t="str">
        <f>IF(N186="","",LOOKUP(N186,Entries!B$2:B$995,Entries!F$2:F$995))</f>
        <v/>
      </c>
      <c r="S186" s="5" t="str">
        <f>IF(N186="","",LOOKUP(N186,Entries!B$2:B$995,Entries!G$2:G$995))</f>
        <v/>
      </c>
      <c r="T186" s="3">
        <f>IF(R186="Skyrac AC",7,0)</f>
        <v>0</v>
      </c>
      <c r="U186" s="3">
        <f>IF(R186="Longwood Harriers",7,0)</f>
        <v>0</v>
      </c>
      <c r="V186" s="3">
        <f>IF(R186="Keighley &amp; Craven",7,0)</f>
        <v>0</v>
      </c>
      <c r="W186" s="3">
        <f>IF(R186="Pontefract AC",7,0)</f>
        <v>0</v>
      </c>
    </row>
    <row r="187" spans="1:23" x14ac:dyDescent="0.2">
      <c r="A187" s="4">
        <v>3</v>
      </c>
      <c r="B187" s="5">
        <v>400</v>
      </c>
      <c r="C187" s="6" t="s">
        <v>1413</v>
      </c>
      <c r="D187" s="5" t="str">
        <f>IF(B187="","",LOOKUP(B187,Entries!B$2:B$995,Entries!K$2:K$995))</f>
        <v>Harriet Ayres</v>
      </c>
      <c r="E187" s="5" t="str">
        <f>IF(B187="","",LOOKUP(B187,Entries!B$2:B$995,Entries!E$2:E$995))</f>
        <v>F13</v>
      </c>
      <c r="F187" s="5" t="str">
        <f>IF(B187="","",LOOKUP(B187,Entries!B$2:B$995,Entries!F$2:F$995))</f>
        <v>Longwood Harriers</v>
      </c>
      <c r="G187" s="5" t="str">
        <f>IF(B187="","",LOOKUP(B187,Entries!B$2:B$995,Entries!G$2:G$995))</f>
        <v>F</v>
      </c>
      <c r="H187" s="3">
        <f>IF(F187="Skyrac AC",6,0)</f>
        <v>0</v>
      </c>
      <c r="I187" s="3">
        <f>IF(F187="Longwood Harriers",6,0)</f>
        <v>6</v>
      </c>
      <c r="J187" s="3">
        <f>IF(F187="Keighley &amp; Craven",6,0)</f>
        <v>0</v>
      </c>
      <c r="K187" s="3">
        <f>IF(F187="Pontefract AC",6,0)</f>
        <v>0</v>
      </c>
      <c r="M187" s="4">
        <v>3</v>
      </c>
      <c r="N187" s="5"/>
      <c r="O187" s="6"/>
      <c r="P187" s="5" t="str">
        <f>IF(N187="","",LOOKUP(N187,Entries!B$2:B$995,Entries!K$2:K$995))</f>
        <v/>
      </c>
      <c r="Q187" s="5" t="str">
        <f>IF(N187="","",LOOKUP(N187,Entries!B$2:B$995,Entries!E$2:E$995))</f>
        <v/>
      </c>
      <c r="R187" s="5" t="str">
        <f>IF(N187="","",LOOKUP(N187,Entries!B$2:B$995,Entries!F$2:F$995))</f>
        <v/>
      </c>
      <c r="S187" s="5" t="str">
        <f>IF(N187="","",LOOKUP(N187,Entries!B$2:B$995,Entries!G$2:G$995))</f>
        <v/>
      </c>
      <c r="T187" s="3">
        <f>IF(R187="Skyrac AC",6,0)</f>
        <v>0</v>
      </c>
      <c r="U187" s="3">
        <f>IF(R187="Longwood Harriers",6,0)</f>
        <v>0</v>
      </c>
      <c r="V187" s="3">
        <f>IF(R187="Keighley &amp; Craven",6,0)</f>
        <v>0</v>
      </c>
      <c r="W187" s="3">
        <f>IF(R187="Pontefract AC",6,0)</f>
        <v>0</v>
      </c>
    </row>
    <row r="188" spans="1:23" x14ac:dyDescent="0.2">
      <c r="A188" s="4">
        <v>4</v>
      </c>
      <c r="B188" s="5">
        <v>501</v>
      </c>
      <c r="C188" s="6" t="s">
        <v>1414</v>
      </c>
      <c r="D188" s="5" t="str">
        <f>IF(B188="","",LOOKUP(B188,Entries!B$2:B$995,Entries!K$2:K$995))</f>
        <v>Isabelle  Smith</v>
      </c>
      <c r="E188" s="5" t="str">
        <f>IF(B188="","",LOOKUP(B188,Entries!B$2:B$995,Entries!E$2:E$995))</f>
        <v>F13</v>
      </c>
      <c r="F188" s="5" t="str">
        <f>IF(B188="","",LOOKUP(B188,Entries!B$2:B$995,Entries!F$2:F$995))</f>
        <v>Skyrac AC</v>
      </c>
      <c r="G188" s="5" t="str">
        <f>IF(B188="","",LOOKUP(B188,Entries!B$2:B$995,Entries!G$2:G$995))</f>
        <v>F</v>
      </c>
      <c r="H188" s="3">
        <f>IF(F188="Skyrac AC",5,0)</f>
        <v>5</v>
      </c>
      <c r="I188" s="3">
        <f>IF(F188="Longwood Harriers",5,0)</f>
        <v>0</v>
      </c>
      <c r="J188" s="3">
        <f>IF(F188="Keighley &amp; Craven",5,0)</f>
        <v>0</v>
      </c>
      <c r="K188" s="3">
        <f>IF(F188="Pontefract AC",5,0)</f>
        <v>0</v>
      </c>
      <c r="M188" s="4">
        <v>4</v>
      </c>
      <c r="N188" s="5"/>
      <c r="O188" s="6"/>
      <c r="P188" s="5" t="str">
        <f>IF(N188="","",LOOKUP(N188,Entries!B$2:B$995,Entries!K$2:K$995))</f>
        <v/>
      </c>
      <c r="Q188" s="5" t="str">
        <f>IF(N188="","",LOOKUP(N188,Entries!B$2:B$995,Entries!E$2:E$995))</f>
        <v/>
      </c>
      <c r="R188" s="5" t="str">
        <f>IF(N188="","",LOOKUP(N188,Entries!B$2:B$995,Entries!F$2:F$995))</f>
        <v/>
      </c>
      <c r="S188" s="5" t="str">
        <f>IF(N188="","",LOOKUP(N188,Entries!B$2:B$995,Entries!G$2:G$995))</f>
        <v/>
      </c>
      <c r="T188" s="3">
        <f>IF(R188="Skyrac AC",5,0)</f>
        <v>0</v>
      </c>
      <c r="U188" s="3">
        <f>IF(R188="Longwood Harriers",5,0)</f>
        <v>0</v>
      </c>
      <c r="V188" s="3">
        <f>IF(R188="Keighley &amp; Craven",5,0)</f>
        <v>0</v>
      </c>
      <c r="W188" s="3">
        <f>IF(R188="Pontefract AC",5,0)</f>
        <v>0</v>
      </c>
    </row>
    <row r="189" spans="1:23" x14ac:dyDescent="0.2">
      <c r="A189" s="4">
        <v>5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3">
        <f>IF(F189="Skyrac AC",4,0)</f>
        <v>0</v>
      </c>
      <c r="I189" s="3">
        <f>IF(F189="Longwood Harriers",4,0)</f>
        <v>0</v>
      </c>
      <c r="J189" s="3">
        <f>IF(F189="Keighley &amp; Craven",4,0)</f>
        <v>0</v>
      </c>
      <c r="K189" s="3">
        <f>IF(F189="Pontefract AC",4,0)</f>
        <v>0</v>
      </c>
      <c r="M189" s="4">
        <v>5</v>
      </c>
      <c r="N189" s="5"/>
      <c r="O189" s="6"/>
      <c r="P189" s="5" t="str">
        <f>IF(N189="","",LOOKUP(N189,Entries!B$2:B$995,Entries!K$2:K$995))</f>
        <v/>
      </c>
      <c r="Q189" s="5" t="str">
        <f>IF(N189="","",LOOKUP(N189,Entries!B$2:B$995,Entries!E$2:E$995))</f>
        <v/>
      </c>
      <c r="R189" s="5" t="str">
        <f>IF(N189="","",LOOKUP(N189,Entries!B$2:B$995,Entries!F$2:F$995))</f>
        <v/>
      </c>
      <c r="S189" s="5" t="str">
        <f>IF(N189="","",LOOKUP(N189,Entries!B$2:B$995,Entries!G$2:G$995))</f>
        <v/>
      </c>
      <c r="T189" s="3">
        <f>IF(R189="Skyrac AC",4,0)</f>
        <v>0</v>
      </c>
      <c r="U189" s="3">
        <f>IF(R189="Longwood Harriers",4,0)</f>
        <v>0</v>
      </c>
      <c r="V189" s="3">
        <f>IF(R189="Keighley &amp; Craven",4,0)</f>
        <v>0</v>
      </c>
      <c r="W189" s="3">
        <f>IF(R189="Pontefract AC",4,0)</f>
        <v>0</v>
      </c>
    </row>
    <row r="190" spans="1:23" x14ac:dyDescent="0.2">
      <c r="A190" s="4">
        <v>6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3">
        <f>IF(F190="Skyrac AC",3,0)</f>
        <v>0</v>
      </c>
      <c r="I190" s="3">
        <f>IF(F190="Longwood Harriers",3,0)</f>
        <v>0</v>
      </c>
      <c r="J190" s="3">
        <f>IF(F190="Keighley &amp; Craven",3,0)</f>
        <v>0</v>
      </c>
      <c r="K190" s="3">
        <f>IF(F190="Pontefract AC",3,0)</f>
        <v>0</v>
      </c>
      <c r="M190" s="4">
        <v>6</v>
      </c>
      <c r="N190" s="5"/>
      <c r="O190" s="6"/>
      <c r="P190" s="5" t="str">
        <f>IF(N190="","",LOOKUP(N190,Entries!B$2:B$995,Entries!K$2:K$995))</f>
        <v/>
      </c>
      <c r="Q190" s="5" t="str">
        <f>IF(N190="","",LOOKUP(N190,Entries!B$2:B$995,Entries!E$2:E$995))</f>
        <v/>
      </c>
      <c r="R190" s="5" t="str">
        <f>IF(N190="","",LOOKUP(N190,Entries!B$2:B$995,Entries!F$2:F$995))</f>
        <v/>
      </c>
      <c r="S190" s="5" t="str">
        <f>IF(N190="","",LOOKUP(N190,Entries!B$2:B$995,Entries!G$2:G$995))</f>
        <v/>
      </c>
      <c r="T190" s="3">
        <f>IF(R190="Skyrac AC",3,0)</f>
        <v>0</v>
      </c>
      <c r="U190" s="3">
        <f>IF(R190="Longwood Harriers",3,0)</f>
        <v>0</v>
      </c>
      <c r="V190" s="3">
        <f>IF(R190="Keighley &amp; Craven",3,0)</f>
        <v>0</v>
      </c>
      <c r="W190" s="3">
        <f>IF(R190="Pontefract AC",3,0)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IF(B191="","",LOOKUP(B191,Entries!B$2:B$995,Entries!K$2:K$995))</f>
        <v/>
      </c>
      <c r="E191" s="5" t="str">
        <f>IF(B191="","",LOOKUP(B191,Entries!B$2:B$995,Entries!E$2:E$995))</f>
        <v/>
      </c>
      <c r="F191" s="5" t="str">
        <f>IF(B191="","",LOOKUP(B191,Entries!B$2:B$995,Entries!F$2:F$995))</f>
        <v/>
      </c>
      <c r="G191" s="5" t="str">
        <f>IF(B191="","",LOOKUP(B191,Entries!B$2:B$995,Entries!G$2:G$995))</f>
        <v/>
      </c>
      <c r="H191" s="3">
        <f>IF(F191="Skyrac AC",2,0)</f>
        <v>0</v>
      </c>
      <c r="I191" s="3">
        <f>IF(F191="Longwood Harriers",2,0)</f>
        <v>0</v>
      </c>
      <c r="J191" s="3">
        <f>IF(F191="Keighley &amp; Craven",2,0)</f>
        <v>0</v>
      </c>
      <c r="K191" s="3">
        <f>IF(F191="Pontefract AC",2,0)</f>
        <v>0</v>
      </c>
      <c r="M191" s="4">
        <v>7</v>
      </c>
      <c r="N191" s="5"/>
      <c r="O191" s="6"/>
      <c r="P191" s="5" t="str">
        <f>IF(N191="","",LOOKUP(N191,Entries!B$2:B$995,Entries!K$2:K$995))</f>
        <v/>
      </c>
      <c r="Q191" s="5" t="str">
        <f>IF(N191="","",LOOKUP(N191,Entries!B$2:B$995,Entries!E$2:E$995))</f>
        <v/>
      </c>
      <c r="R191" s="5" t="str">
        <f>IF(N191="","",LOOKUP(N191,Entries!B$2:B$995,Entries!F$2:F$995))</f>
        <v/>
      </c>
      <c r="S191" s="5" t="str">
        <f>IF(N191="","",LOOKUP(N191,Entries!B$2:B$995,Entries!G$2:G$995))</f>
        <v/>
      </c>
      <c r="T191" s="3">
        <f>IF(R191="Skyrac AC",2,0)</f>
        <v>0</v>
      </c>
      <c r="U191" s="3">
        <f>IF(R191="Longwood Harriers",2,0)</f>
        <v>0</v>
      </c>
      <c r="V191" s="3">
        <f>IF(R191="Keighley &amp; Craven",2,0)</f>
        <v>0</v>
      </c>
      <c r="W191" s="3">
        <f>IF(R191="Pontefract AC",2,0)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IF(B192="","",LOOKUP(B192,Entries!B$2:B$995,Entries!K$2:K$995))</f>
        <v/>
      </c>
      <c r="E192" s="5" t="str">
        <f>IF(B192="","",LOOKUP(B192,Entries!B$2:B$995,Entries!E$2:E$995))</f>
        <v/>
      </c>
      <c r="F192" s="5" t="str">
        <f>IF(B192="","",LOOKUP(B192,Entries!B$2:B$995,Entries!F$2:F$995))</f>
        <v/>
      </c>
      <c r="G192" s="5" t="str">
        <f>IF(B192="","",LOOKUP(B192,Entries!B$2:B$995,Entries!G$2:G$995))</f>
        <v/>
      </c>
      <c r="H192" s="3">
        <f>IF(F192="Skyrac AC",1,0)</f>
        <v>0</v>
      </c>
      <c r="I192" s="3">
        <f>IF(F192="Longwood Harriers",1,0)</f>
        <v>0</v>
      </c>
      <c r="J192" s="3">
        <f>IF(F192="Keighley &amp; Craven",1,0)</f>
        <v>0</v>
      </c>
      <c r="K192" s="3">
        <f>IF(F192="Pontefract AC",1,0)</f>
        <v>0</v>
      </c>
      <c r="M192" s="4">
        <v>8</v>
      </c>
      <c r="N192" s="5"/>
      <c r="O192" s="6"/>
      <c r="P192" s="5" t="str">
        <f>IF(N192="","",LOOKUP(N192,Entries!B$2:B$995,Entries!K$2:K$995))</f>
        <v/>
      </c>
      <c r="Q192" s="5" t="str">
        <f>IF(N192="","",LOOKUP(N192,Entries!B$2:B$995,Entries!E$2:E$995))</f>
        <v/>
      </c>
      <c r="R192" s="5" t="str">
        <f>IF(N192="","",LOOKUP(N192,Entries!B$2:B$995,Entries!F$2:F$995))</f>
        <v/>
      </c>
      <c r="S192" s="5" t="str">
        <f>IF(N192="","",LOOKUP(N192,Entries!B$2:B$995,Entries!G$2:G$995))</f>
        <v/>
      </c>
      <c r="T192" s="3">
        <f>IF(R192="Skyrac AC",1,0)</f>
        <v>0</v>
      </c>
      <c r="U192" s="3">
        <f>IF(R192="Longwood Harriers",1,0)</f>
        <v>0</v>
      </c>
      <c r="V192" s="3">
        <f>IF(R192="Keighley &amp; Craven",1,0)</f>
        <v>0</v>
      </c>
      <c r="W192" s="3">
        <f>IF(R192="Pontefract AC",1,0)</f>
        <v>0</v>
      </c>
    </row>
    <row r="193" spans="1:23" x14ac:dyDescent="0.2">
      <c r="A193" s="4"/>
      <c r="B193" s="5"/>
      <c r="C193" s="6"/>
      <c r="D193" s="8" t="s">
        <v>17</v>
      </c>
      <c r="E193" s="9">
        <f>SUM(H185:H192)</f>
        <v>12</v>
      </c>
      <c r="F193" s="9" t="s">
        <v>28</v>
      </c>
      <c r="G193" s="9"/>
      <c r="M193" s="4"/>
      <c r="N193" s="5"/>
      <c r="O193" s="6"/>
      <c r="P193" s="8" t="s">
        <v>17</v>
      </c>
      <c r="Q193" s="9">
        <f>SUM(T185:T192)</f>
        <v>0</v>
      </c>
      <c r="R193" s="9" t="s">
        <v>28</v>
      </c>
      <c r="S193" s="9"/>
    </row>
    <row r="194" spans="1:23" x14ac:dyDescent="0.2">
      <c r="A194" s="4"/>
      <c r="B194" s="5"/>
      <c r="C194" s="6"/>
      <c r="D194" s="9"/>
      <c r="E194" s="9">
        <f>SUM(I185:I192)</f>
        <v>6</v>
      </c>
      <c r="F194" s="9" t="s">
        <v>1337</v>
      </c>
      <c r="G194" s="9"/>
      <c r="M194" s="4"/>
      <c r="N194" s="5"/>
      <c r="O194" s="6"/>
      <c r="P194" s="9"/>
      <c r="Q194" s="9">
        <f>SUM(U185:U192)</f>
        <v>0</v>
      </c>
      <c r="R194" s="9" t="s">
        <v>1337</v>
      </c>
      <c r="S194" s="9"/>
    </row>
    <row r="195" spans="1:23" x14ac:dyDescent="0.2">
      <c r="A195" s="4"/>
      <c r="B195" s="5"/>
      <c r="C195" s="6"/>
      <c r="D195" s="31"/>
      <c r="E195" s="9">
        <f>SUM(J185:J192)</f>
        <v>8</v>
      </c>
      <c r="F195" s="31" t="s">
        <v>27</v>
      </c>
      <c r="G195" s="32"/>
      <c r="M195" s="28"/>
      <c r="N195" s="29"/>
      <c r="O195" s="30"/>
      <c r="P195" s="31"/>
      <c r="Q195" s="9">
        <f>SUM(V185:V192)</f>
        <v>0</v>
      </c>
      <c r="R195" s="31" t="s">
        <v>27</v>
      </c>
      <c r="S195" s="32"/>
    </row>
    <row r="196" spans="1:23" ht="13.5" thickBot="1" x14ac:dyDescent="0.25">
      <c r="A196" s="4"/>
      <c r="B196" s="5"/>
      <c r="C196" s="6"/>
      <c r="D196" s="31"/>
      <c r="E196" s="9">
        <f>SUM(K185:K192)</f>
        <v>0</v>
      </c>
      <c r="F196" s="31" t="s">
        <v>29</v>
      </c>
      <c r="G196" s="32"/>
      <c r="M196" s="28"/>
      <c r="N196" s="29"/>
      <c r="O196" s="30"/>
      <c r="P196" s="31"/>
      <c r="Q196" s="9">
        <f>SUM(W185:W192)</f>
        <v>8</v>
      </c>
      <c r="R196" s="31" t="s">
        <v>29</v>
      </c>
      <c r="S196" s="32"/>
    </row>
    <row r="197" spans="1:23" x14ac:dyDescent="0.2">
      <c r="A197" s="235" t="s">
        <v>88</v>
      </c>
      <c r="B197" s="236"/>
      <c r="C197" s="236"/>
      <c r="D197" s="236"/>
      <c r="E197" s="236"/>
      <c r="F197" s="236"/>
      <c r="G197" s="237"/>
      <c r="H197" s="2"/>
      <c r="I197" s="2"/>
      <c r="J197" s="2"/>
      <c r="M197" s="241" t="s">
        <v>43</v>
      </c>
      <c r="N197" s="242"/>
      <c r="O197" s="242"/>
      <c r="P197" s="242"/>
      <c r="Q197" s="242"/>
      <c r="R197" s="242"/>
      <c r="S197" s="243"/>
    </row>
    <row r="198" spans="1:23" x14ac:dyDescent="0.2">
      <c r="A198" s="4">
        <v>1</v>
      </c>
      <c r="B198" s="5">
        <v>529</v>
      </c>
      <c r="C198" s="6" t="s">
        <v>1425</v>
      </c>
      <c r="D198" s="5" t="str">
        <f>IF(B198="","",LOOKUP(B198,Entries!B$2:B$995,Entries!K$2:K$995))</f>
        <v>Jacob O'Sullivan</v>
      </c>
      <c r="E198" s="5" t="str">
        <f>IF(B198="","",LOOKUP(B198,Entries!B$2:B$995,Entries!E$2:E$995))</f>
        <v>M13</v>
      </c>
      <c r="F198" s="5" t="str">
        <f>IF(B198="","",LOOKUP(B198,Entries!B$2:B$995,Entries!F$2:F$995))</f>
        <v>Keighley &amp; Craven</v>
      </c>
      <c r="G198" s="5" t="str">
        <f>IF(B198="","",LOOKUP(B198,Entries!B$2:B$995,Entries!G$2:G$995))</f>
        <v>M</v>
      </c>
      <c r="H198" s="3">
        <f>IF(F198="Skyrac AC",8,0)</f>
        <v>0</v>
      </c>
      <c r="I198" s="3">
        <f>IF(F198="Longwood Harriers",8,0)</f>
        <v>0</v>
      </c>
      <c r="J198" s="3">
        <f>IF(F198="Keighley &amp; Craven",8,0)</f>
        <v>8</v>
      </c>
      <c r="K198" s="3">
        <f>IF(F198="Pontefract AC",8,0)</f>
        <v>0</v>
      </c>
      <c r="M198" s="4">
        <v>1</v>
      </c>
      <c r="N198" s="5">
        <v>510</v>
      </c>
      <c r="O198" s="6">
        <v>4.08</v>
      </c>
      <c r="P198" s="5" t="str">
        <f>IF(N198="","",LOOKUP(N198,Entries!B$2:B$995,Entries!K$2:K$995))</f>
        <v>Stanley Moffat</v>
      </c>
      <c r="Q198" s="5" t="str">
        <f>IF(N198="","",LOOKUP(N198,Entries!B$2:B$995,Entries!E$2:E$995))</f>
        <v>M15</v>
      </c>
      <c r="R198" s="5" t="str">
        <f>IF(N198="","",LOOKUP(N198,Entries!B$2:B$995,Entries!F$2:F$995))</f>
        <v>Skyrac AC</v>
      </c>
      <c r="S198" s="5" t="str">
        <f>IF(N198="","",LOOKUP(N198,Entries!B$2:B$995,Entries!G$2:G$995))</f>
        <v>M</v>
      </c>
      <c r="T198" s="3">
        <f>IF(R198="Skyrac AC",8,0)</f>
        <v>8</v>
      </c>
      <c r="U198" s="3">
        <f>IF(R198="Longwood Harriers",8,0)</f>
        <v>0</v>
      </c>
      <c r="V198" s="3">
        <f>IF(R198="Keighley &amp; Craven",8,0)</f>
        <v>0</v>
      </c>
      <c r="W198" s="3">
        <f>IF(R198="Pontefract AC",8,0)</f>
        <v>0</v>
      </c>
    </row>
    <row r="199" spans="1:23" x14ac:dyDescent="0.2">
      <c r="A199" s="4">
        <v>2</v>
      </c>
      <c r="B199" s="5">
        <v>527</v>
      </c>
      <c r="C199" s="6" t="s">
        <v>1426</v>
      </c>
      <c r="D199" s="5" t="str">
        <f>IF(B199="","",LOOKUP(B199,Entries!B$2:B$995,Entries!K$2:K$995))</f>
        <v>Dylan Alcock</v>
      </c>
      <c r="E199" s="5" t="str">
        <f>IF(B199="","",LOOKUP(B199,Entries!B$2:B$995,Entries!E$2:E$995))</f>
        <v>M13</v>
      </c>
      <c r="F199" s="5" t="str">
        <f>IF(B199="","",LOOKUP(B199,Entries!B$2:B$995,Entries!F$2:F$995))</f>
        <v>Keighley &amp; Craven</v>
      </c>
      <c r="G199" s="5" t="str">
        <f>IF(B199="","",LOOKUP(B199,Entries!B$2:B$995,Entries!G$2:G$995))</f>
        <v>M</v>
      </c>
      <c r="H199" s="3">
        <f>IF(F199="Skyrac AC",7,0)</f>
        <v>0</v>
      </c>
      <c r="I199" s="3">
        <f>IF(F199="Longwood Harriers",7,0)</f>
        <v>0</v>
      </c>
      <c r="J199" s="3">
        <f>IF(F199="Keighley &amp; Craven",7,0)</f>
        <v>7</v>
      </c>
      <c r="K199" s="3">
        <f>IF(F199="Pontefract AC",7,0)</f>
        <v>0</v>
      </c>
      <c r="M199" s="4">
        <v>2</v>
      </c>
      <c r="N199" s="5">
        <v>547</v>
      </c>
      <c r="O199" s="6">
        <v>4.08</v>
      </c>
      <c r="P199" s="5" t="str">
        <f>IF(N199="","",LOOKUP(N199,Entries!B$2:B$995,Entries!K$2:K$995))</f>
        <v>Charlie Rowe</v>
      </c>
      <c r="Q199" s="5" t="str">
        <f>IF(N199="","",LOOKUP(N199,Entries!B$2:B$995,Entries!E$2:E$995))</f>
        <v>M15</v>
      </c>
      <c r="R199" s="5" t="str">
        <f>IF(N199="","",LOOKUP(N199,Entries!B$2:B$995,Entries!F$2:F$995))</f>
        <v>Keighley &amp; Craven</v>
      </c>
      <c r="S199" s="5" t="str">
        <f>IF(N199="","",LOOKUP(N199,Entries!B$2:B$995,Entries!G$2:G$995))</f>
        <v>M</v>
      </c>
      <c r="T199" s="3">
        <f>IF(R199="Skyrac AC",7,0)</f>
        <v>0</v>
      </c>
      <c r="U199" s="3">
        <f>IF(R199="Longwood Harriers",7,0)</f>
        <v>0</v>
      </c>
      <c r="V199" s="3">
        <f>IF(R199="Keighley &amp; Craven",7,0)</f>
        <v>7</v>
      </c>
      <c r="W199" s="3">
        <f>IF(R199="Pontefract AC",7,0)</f>
        <v>0</v>
      </c>
    </row>
    <row r="200" spans="1:23" x14ac:dyDescent="0.2">
      <c r="A200" s="4">
        <v>3</v>
      </c>
      <c r="B200" s="5">
        <v>443</v>
      </c>
      <c r="C200" s="6" t="s">
        <v>1427</v>
      </c>
      <c r="D200" s="5" t="str">
        <f>IF(B200="","",LOOKUP(B200,Entries!B$2:B$995,Entries!K$2:K$995))</f>
        <v>Julian Rutkowski</v>
      </c>
      <c r="E200" s="5" t="str">
        <f>IF(B200="","",LOOKUP(B200,Entries!B$2:B$995,Entries!E$2:E$995))</f>
        <v>M13</v>
      </c>
      <c r="F200" s="5" t="str">
        <f>IF(B200="","",LOOKUP(B200,Entries!B$2:B$995,Entries!F$2:F$995))</f>
        <v>Pontefract AC</v>
      </c>
      <c r="G200" s="5" t="str">
        <f>IF(B200="","",LOOKUP(B200,Entries!B$2:B$995,Entries!G$2:G$995))</f>
        <v>M</v>
      </c>
      <c r="H200" s="3">
        <f>IF(F200="Skyrac AC",6,0)</f>
        <v>0</v>
      </c>
      <c r="I200" s="3">
        <f>IF(F200="Longwood Harriers",6,0)</f>
        <v>0</v>
      </c>
      <c r="J200" s="3">
        <f>IF(F200="Keighley &amp; Craven",6,0)</f>
        <v>0</v>
      </c>
      <c r="K200" s="3">
        <f>IF(F200="Pontefract AC",6,0)</f>
        <v>6</v>
      </c>
      <c r="M200" s="4">
        <v>3</v>
      </c>
      <c r="N200" s="5">
        <v>445</v>
      </c>
      <c r="O200" s="6">
        <v>3.76</v>
      </c>
      <c r="P200" s="5" t="str">
        <f>IF(N200="","",LOOKUP(N200,Entries!B$2:B$995,Entries!K$2:K$995))</f>
        <v>Tom Shinkins</v>
      </c>
      <c r="Q200" s="5" t="str">
        <f>IF(N200="","",LOOKUP(N200,Entries!B$2:B$995,Entries!E$2:E$995))</f>
        <v>M15</v>
      </c>
      <c r="R200" s="5" t="str">
        <f>IF(N200="","",LOOKUP(N200,Entries!B$2:B$995,Entries!F$2:F$995))</f>
        <v>Pontefract AC</v>
      </c>
      <c r="S200" s="5" t="str">
        <f>IF(N200="","",LOOKUP(N200,Entries!B$2:B$995,Entries!G$2:G$995))</f>
        <v>M</v>
      </c>
      <c r="T200" s="3">
        <f>IF(R200="Skyrac AC",6,0)</f>
        <v>0</v>
      </c>
      <c r="U200" s="3">
        <f>IF(R200="Longwood Harriers",6,0)</f>
        <v>0</v>
      </c>
      <c r="V200" s="3">
        <f>IF(R200="Keighley &amp; Craven",6,0)</f>
        <v>0</v>
      </c>
      <c r="W200" s="3">
        <f>IF(R200="Pontefract AC",6,0)</f>
        <v>6</v>
      </c>
    </row>
    <row r="201" spans="1:23" x14ac:dyDescent="0.2">
      <c r="A201" s="4">
        <v>4</v>
      </c>
      <c r="B201" s="5"/>
      <c r="C201" s="6"/>
      <c r="D201" s="5" t="str">
        <f>IF(B201="","",LOOKUP(B201,Entries!B$2:B$995,Entries!K$2:K$995))</f>
        <v/>
      </c>
      <c r="E201" s="5" t="str">
        <f>IF(B201="","",LOOKUP(B201,Entries!B$2:B$995,Entries!E$2:E$995))</f>
        <v/>
      </c>
      <c r="F201" s="5" t="str">
        <f>IF(B201="","",LOOKUP(B201,Entries!B$2:B$995,Entries!F$2:F$995))</f>
        <v/>
      </c>
      <c r="G201" s="5" t="str">
        <f>IF(B201="","",LOOKUP(B201,Entries!B$2:B$995,Entries!G$2:G$995))</f>
        <v/>
      </c>
      <c r="H201" s="3">
        <f>IF(F201="Skyrac AC",5,0)</f>
        <v>0</v>
      </c>
      <c r="I201" s="3">
        <f>IF(F201="Longwood Harriers",5,0)</f>
        <v>0</v>
      </c>
      <c r="J201" s="3">
        <f>IF(F201="Keighley &amp; Craven",5,0)</f>
        <v>0</v>
      </c>
      <c r="K201" s="3">
        <f>IF(F201="Pontefract AC",5,0)</f>
        <v>0</v>
      </c>
      <c r="M201" s="4">
        <v>4</v>
      </c>
      <c r="N201" s="5">
        <v>411</v>
      </c>
      <c r="O201" s="6">
        <v>3.71</v>
      </c>
      <c r="P201" s="5" t="str">
        <f>IF(N201="","",LOOKUP(N201,Entries!B$2:B$995,Entries!K$2:K$995))</f>
        <v>Euan Wood</v>
      </c>
      <c r="Q201" s="5" t="str">
        <f>IF(N201="","",LOOKUP(N201,Entries!B$2:B$995,Entries!E$2:E$995))</f>
        <v>M15</v>
      </c>
      <c r="R201" s="5" t="str">
        <f>IF(N201="","",LOOKUP(N201,Entries!B$2:B$995,Entries!F$2:F$995))</f>
        <v>Longwood Harriers</v>
      </c>
      <c r="S201" s="5" t="str">
        <f>IF(N201="","",LOOKUP(N201,Entries!B$2:B$995,Entries!G$2:G$995))</f>
        <v>M</v>
      </c>
      <c r="T201" s="3">
        <f>IF(R201="Skyrac AC",5,0)</f>
        <v>0</v>
      </c>
      <c r="U201" s="3">
        <f>IF(R201="Longwood Harriers",5,0)</f>
        <v>5</v>
      </c>
      <c r="V201" s="3">
        <f>IF(R201="Keighley &amp; Craven",5,0)</f>
        <v>0</v>
      </c>
      <c r="W201" s="3">
        <f>IF(R201="Pontefract AC",5,0)</f>
        <v>0</v>
      </c>
    </row>
    <row r="202" spans="1:23" x14ac:dyDescent="0.2">
      <c r="A202" s="4">
        <v>5</v>
      </c>
      <c r="B202" s="5"/>
      <c r="C202" s="6"/>
      <c r="D202" s="5" t="str">
        <f>IF(B202="","",LOOKUP(B202,Entries!B$2:B$995,Entries!K$2:K$995))</f>
        <v/>
      </c>
      <c r="E202" s="5" t="str">
        <f>IF(B202="","",LOOKUP(B202,Entries!B$2:B$995,Entries!E$2:E$995))</f>
        <v/>
      </c>
      <c r="F202" s="5" t="str">
        <f>IF(B202="","",LOOKUP(B202,Entries!B$2:B$995,Entries!F$2:F$995))</f>
        <v/>
      </c>
      <c r="G202" s="5" t="str">
        <f>IF(B202="","",LOOKUP(B202,Entries!B$2:B$995,Entries!G$2:G$995))</f>
        <v/>
      </c>
      <c r="H202" s="3">
        <f>IF(F202="Skyrac AC",4,0)</f>
        <v>0</v>
      </c>
      <c r="I202" s="3">
        <f>IF(F202="Longwood Harriers",4,0)</f>
        <v>0</v>
      </c>
      <c r="J202" s="3">
        <f>IF(F202="Keighley &amp; Craven",4,0)</f>
        <v>0</v>
      </c>
      <c r="K202" s="3">
        <f>IF(F202="Pontefract AC",4,0)</f>
        <v>0</v>
      </c>
      <c r="M202" s="4">
        <v>5</v>
      </c>
      <c r="N202" s="5">
        <v>444</v>
      </c>
      <c r="O202" s="6">
        <v>3.54</v>
      </c>
      <c r="P202" s="5" t="str">
        <f>IF(N202="","",LOOKUP(N202,Entries!B$2:B$995,Entries!K$2:K$995))</f>
        <v>Rudy Burgoyne</v>
      </c>
      <c r="Q202" s="5" t="str">
        <f>IF(N202="","",LOOKUP(N202,Entries!B$2:B$995,Entries!E$2:E$995))</f>
        <v>M15</v>
      </c>
      <c r="R202" s="5" t="str">
        <f>IF(N202="","",LOOKUP(N202,Entries!B$2:B$995,Entries!F$2:F$995))</f>
        <v>Pontefract AC</v>
      </c>
      <c r="S202" s="5" t="str">
        <f>IF(N202="","",LOOKUP(N202,Entries!B$2:B$995,Entries!G$2:G$995))</f>
        <v>M</v>
      </c>
      <c r="T202" s="3">
        <f>IF(R202="Skyrac AC",4,0)</f>
        <v>0</v>
      </c>
      <c r="U202" s="3">
        <f>IF(R202="Longwood Harriers",4,0)</f>
        <v>0</v>
      </c>
      <c r="V202" s="3">
        <f>IF(R202="Keighley &amp; Craven",4,0)</f>
        <v>0</v>
      </c>
      <c r="W202" s="3">
        <f>IF(R202="Pontefract AC",4,0)</f>
        <v>4</v>
      </c>
    </row>
    <row r="203" spans="1:23" x14ac:dyDescent="0.2">
      <c r="A203" s="4">
        <v>6</v>
      </c>
      <c r="B203" s="5"/>
      <c r="C203" s="6"/>
      <c r="D203" s="5" t="str">
        <f>IF(B203="","",LOOKUP(B203,Entries!B$2:B$995,Entries!K$2:K$995))</f>
        <v/>
      </c>
      <c r="E203" s="5" t="str">
        <f>IF(B203="","",LOOKUP(B203,Entries!B$2:B$995,Entries!E$2:E$995))</f>
        <v/>
      </c>
      <c r="F203" s="5" t="str">
        <f>IF(B203="","",LOOKUP(B203,Entries!B$2:B$995,Entries!F$2:F$995))</f>
        <v/>
      </c>
      <c r="G203" s="5" t="str">
        <f>IF(B203="","",LOOKUP(B203,Entries!B$2:B$995,Entries!G$2:G$995))</f>
        <v/>
      </c>
      <c r="H203" s="3">
        <f>IF(F203="Skyrac AC",3,0)</f>
        <v>0</v>
      </c>
      <c r="I203" s="3">
        <f>IF(F203="Longwood Harriers",3,0)</f>
        <v>0</v>
      </c>
      <c r="J203" s="3">
        <f>IF(F203="Keighley &amp; Craven",3,0)</f>
        <v>0</v>
      </c>
      <c r="K203" s="3">
        <f>IF(F203="Pontefract AC",3,0)</f>
        <v>0</v>
      </c>
      <c r="M203" s="4">
        <v>6</v>
      </c>
      <c r="N203" s="5"/>
      <c r="O203" s="6"/>
      <c r="P203" s="5" t="str">
        <f>IF(N203="","",LOOKUP(N203,Entries!B$2:B$995,Entries!K$2:K$995))</f>
        <v/>
      </c>
      <c r="Q203" s="5" t="str">
        <f>IF(N203="","",LOOKUP(N203,Entries!B$2:B$995,Entries!E$2:E$995))</f>
        <v/>
      </c>
      <c r="R203" s="5" t="str">
        <f>IF(N203="","",LOOKUP(N203,Entries!B$2:B$995,Entries!F$2:F$995))</f>
        <v/>
      </c>
      <c r="S203" s="5" t="str">
        <f>IF(N203="","",LOOKUP(N203,Entries!B$2:B$995,Entries!G$2:G$995))</f>
        <v/>
      </c>
      <c r="T203" s="3">
        <f>IF(R203="Skyrac AC",3,0)</f>
        <v>0</v>
      </c>
      <c r="U203" s="3">
        <f>IF(R203="Longwood Harriers",3,0)</f>
        <v>0</v>
      </c>
      <c r="V203" s="3">
        <f>IF(R203="Keighley &amp; Craven",3,0)</f>
        <v>0</v>
      </c>
      <c r="W203" s="3">
        <f>IF(R203="Pontefract AC",3,0)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IF(B204="","",LOOKUP(B204,Entries!B$2:B$995,Entries!K$2:K$995))</f>
        <v/>
      </c>
      <c r="E204" s="5" t="str">
        <f>IF(B204="","",LOOKUP(B204,Entries!B$2:B$995,Entries!E$2:E$995))</f>
        <v/>
      </c>
      <c r="F204" s="5" t="str">
        <f>IF(B204="","",LOOKUP(B204,Entries!B$2:B$995,Entries!F$2:F$995))</f>
        <v/>
      </c>
      <c r="G204" s="5" t="str">
        <f>IF(B204="","",LOOKUP(B204,Entries!B$2:B$995,Entries!G$2:G$995))</f>
        <v/>
      </c>
      <c r="H204" s="3">
        <f>IF(F204="Skyrac AC",2,0)</f>
        <v>0</v>
      </c>
      <c r="I204" s="3">
        <f>IF(F204="Longwood Harriers",2,0)</f>
        <v>0</v>
      </c>
      <c r="J204" s="3">
        <f>IF(F204="Keighley &amp; Craven",2,0)</f>
        <v>0</v>
      </c>
      <c r="K204" s="3">
        <f>IF(F204="Pontefract AC",2,0)</f>
        <v>0</v>
      </c>
      <c r="M204" s="4">
        <v>7</v>
      </c>
      <c r="N204" s="5"/>
      <c r="O204" s="6"/>
      <c r="P204" s="5" t="str">
        <f>IF(N204="","",LOOKUP(N204,Entries!B$2:B$995,Entries!K$2:K$995))</f>
        <v/>
      </c>
      <c r="Q204" s="5" t="str">
        <f>IF(N204="","",LOOKUP(N204,Entries!B$2:B$995,Entries!E$2:E$995))</f>
        <v/>
      </c>
      <c r="R204" s="5" t="str">
        <f>IF(N204="","",LOOKUP(N204,Entries!B$2:B$995,Entries!F$2:F$995))</f>
        <v/>
      </c>
      <c r="S204" s="5" t="str">
        <f>IF(N204="","",LOOKUP(N204,Entries!B$2:B$995,Entries!G$2:G$995))</f>
        <v/>
      </c>
      <c r="T204" s="3">
        <f>IF(R204="Skyrac AC",2,0)</f>
        <v>0</v>
      </c>
      <c r="U204" s="3">
        <f>IF(R204="Longwood Harriers",2,0)</f>
        <v>0</v>
      </c>
      <c r="V204" s="3">
        <f>IF(R204="Keighley &amp; Craven",2,0)</f>
        <v>0</v>
      </c>
      <c r="W204" s="3">
        <f>IF(R204="Pontefract AC",2,0)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IF(B205="","",LOOKUP(B205,Entries!B$2:B$995,Entries!K$2:K$995))</f>
        <v/>
      </c>
      <c r="E205" s="5" t="str">
        <f>IF(B205="","",LOOKUP(B205,Entries!B$2:B$995,Entries!E$2:E$995))</f>
        <v/>
      </c>
      <c r="F205" s="5" t="str">
        <f>IF(B205="","",LOOKUP(B205,Entries!B$2:B$995,Entries!F$2:F$995))</f>
        <v/>
      </c>
      <c r="G205" s="5" t="str">
        <f>IF(B205="","",LOOKUP(B205,Entries!B$2:B$995,Entries!G$2:G$995))</f>
        <v/>
      </c>
      <c r="H205" s="3">
        <f>IF(F205="Skyrac AC",1,0)</f>
        <v>0</v>
      </c>
      <c r="I205" s="3">
        <f>IF(F205="Longwood Harriers",1,0)</f>
        <v>0</v>
      </c>
      <c r="J205" s="3">
        <f>IF(F205="Keighley &amp; Craven",1,0)</f>
        <v>0</v>
      </c>
      <c r="K205" s="3">
        <f>IF(F205="Pontefract AC",1,0)</f>
        <v>0</v>
      </c>
      <c r="M205" s="4">
        <v>8</v>
      </c>
      <c r="N205" s="5"/>
      <c r="O205" s="6"/>
      <c r="P205" s="5" t="str">
        <f>IF(N205="","",LOOKUP(N205,Entries!B$2:B$995,Entries!K$2:K$995))</f>
        <v/>
      </c>
      <c r="Q205" s="5" t="str">
        <f>IF(N205="","",LOOKUP(N205,Entries!B$2:B$995,Entries!E$2:E$995))</f>
        <v/>
      </c>
      <c r="R205" s="5" t="str">
        <f>IF(N205="","",LOOKUP(N205,Entries!B$2:B$995,Entries!F$2:F$995))</f>
        <v/>
      </c>
      <c r="S205" s="5" t="str">
        <f>IF(N205="","",LOOKUP(N205,Entries!B$2:B$995,Entries!G$2:G$995))</f>
        <v/>
      </c>
      <c r="T205" s="3">
        <f>IF(R205="Skyrac AC",1,0)</f>
        <v>0</v>
      </c>
      <c r="U205" s="3">
        <f>IF(R205="Longwood Harriers",1,0)</f>
        <v>0</v>
      </c>
      <c r="V205" s="3">
        <f>IF(R205="Keighley &amp; Craven",1,0)</f>
        <v>0</v>
      </c>
      <c r="W205" s="3">
        <f>IF(R205="Pontefract AC",1,0)</f>
        <v>0</v>
      </c>
    </row>
    <row r="206" spans="1:23" x14ac:dyDescent="0.2">
      <c r="A206" s="4"/>
      <c r="B206" s="5"/>
      <c r="C206" s="6"/>
      <c r="D206" s="8" t="s">
        <v>17</v>
      </c>
      <c r="E206" s="9">
        <f>SUM(H198:H205)</f>
        <v>0</v>
      </c>
      <c r="F206" s="9" t="s">
        <v>28</v>
      </c>
      <c r="G206" s="9"/>
      <c r="M206" s="4"/>
      <c r="N206" s="5"/>
      <c r="O206" s="6"/>
      <c r="P206" s="8" t="s">
        <v>17</v>
      </c>
      <c r="Q206" s="9">
        <f>SUM(T198:T205)</f>
        <v>8</v>
      </c>
      <c r="R206" s="9" t="s">
        <v>28</v>
      </c>
      <c r="S206" s="9"/>
    </row>
    <row r="207" spans="1:23" x14ac:dyDescent="0.2">
      <c r="A207" s="4"/>
      <c r="B207" s="5"/>
      <c r="C207" s="6"/>
      <c r="D207" s="9"/>
      <c r="E207" s="9">
        <f>SUM(I198:I205)</f>
        <v>0</v>
      </c>
      <c r="F207" s="9" t="s">
        <v>1337</v>
      </c>
      <c r="G207" s="9"/>
      <c r="M207" s="4"/>
      <c r="N207" s="5"/>
      <c r="O207" s="6"/>
      <c r="P207" s="9"/>
      <c r="Q207" s="9">
        <f>SUM(U198:U205)</f>
        <v>5</v>
      </c>
      <c r="R207" s="9" t="s">
        <v>1337</v>
      </c>
      <c r="S207" s="9"/>
    </row>
    <row r="208" spans="1:23" x14ac:dyDescent="0.2">
      <c r="A208" s="4"/>
      <c r="B208" s="5"/>
      <c r="C208" s="6"/>
      <c r="D208" s="31"/>
      <c r="E208" s="9">
        <f>SUM(J198:J205)</f>
        <v>15</v>
      </c>
      <c r="F208" s="31" t="s">
        <v>27</v>
      </c>
      <c r="G208" s="32"/>
      <c r="M208" s="28"/>
      <c r="N208" s="29"/>
      <c r="O208" s="30"/>
      <c r="P208" s="31"/>
      <c r="Q208" s="9">
        <f>SUM(V198:V205)</f>
        <v>7</v>
      </c>
      <c r="R208" s="31" t="s">
        <v>27</v>
      </c>
      <c r="S208" s="32"/>
    </row>
    <row r="209" spans="1:23" ht="13.5" thickBot="1" x14ac:dyDescent="0.25">
      <c r="A209" s="4"/>
      <c r="B209" s="5"/>
      <c r="C209" s="6"/>
      <c r="D209" s="31"/>
      <c r="E209" s="9">
        <f>SUM(K198:K205)</f>
        <v>6</v>
      </c>
      <c r="F209" s="31" t="s">
        <v>29</v>
      </c>
      <c r="G209" s="32"/>
      <c r="M209" s="28"/>
      <c r="N209" s="29"/>
      <c r="O209" s="30"/>
      <c r="P209" s="31"/>
      <c r="Q209" s="9">
        <f>SUM(W198:W205)</f>
        <v>10</v>
      </c>
      <c r="R209" s="31" t="s">
        <v>29</v>
      </c>
      <c r="S209" s="32"/>
    </row>
    <row r="210" spans="1:23" x14ac:dyDescent="0.2">
      <c r="A210" s="235" t="s">
        <v>89</v>
      </c>
      <c r="B210" s="236"/>
      <c r="C210" s="236"/>
      <c r="D210" s="236"/>
      <c r="E210" s="236"/>
      <c r="F210" s="236"/>
      <c r="G210" s="237"/>
      <c r="H210" s="2"/>
      <c r="I210" s="2"/>
      <c r="J210" s="2"/>
      <c r="M210" s="241" t="s">
        <v>44</v>
      </c>
      <c r="N210" s="242"/>
      <c r="O210" s="242"/>
      <c r="P210" s="242"/>
      <c r="Q210" s="242"/>
      <c r="R210" s="242"/>
      <c r="S210" s="243"/>
    </row>
    <row r="211" spans="1:23" x14ac:dyDescent="0.2">
      <c r="A211" s="4">
        <v>1</v>
      </c>
      <c r="B211" s="5">
        <v>459</v>
      </c>
      <c r="C211" s="6" t="s">
        <v>1432</v>
      </c>
      <c r="D211" s="5" t="str">
        <f>IF(B211="","",LOOKUP(B211,Entries!B$2:B$995,Entries!K$2:K$995))</f>
        <v>Emily Kelly</v>
      </c>
      <c r="E211" s="5" t="str">
        <f>IF(B211="","",LOOKUP(B211,Entries!B$2:B$995,Entries!E$2:E$995))</f>
        <v>F15</v>
      </c>
      <c r="F211" s="5" t="str">
        <f>IF(B211="","",LOOKUP(B211,Entries!B$2:B$995,Entries!F$2:F$995))</f>
        <v>Pontefract AC</v>
      </c>
      <c r="G211" s="5" t="str">
        <f>IF(B211="","",LOOKUP(B211,Entries!B$2:B$995,Entries!G$2:G$995))</f>
        <v>F</v>
      </c>
      <c r="H211" s="3">
        <f>IF(F211="Skyrac AC",8,0)</f>
        <v>0</v>
      </c>
      <c r="I211" s="3">
        <f>IF(F211="Longwood Harriers",8,0)</f>
        <v>0</v>
      </c>
      <c r="J211" s="3">
        <f>IF(F211="Keighley &amp; Craven",8,0)</f>
        <v>0</v>
      </c>
      <c r="K211" s="3">
        <f>IF(F211="Pontefract AC",8,0)</f>
        <v>8</v>
      </c>
      <c r="M211" s="4">
        <v>1</v>
      </c>
      <c r="N211" s="5">
        <v>448</v>
      </c>
      <c r="O211" s="6">
        <v>4.95</v>
      </c>
      <c r="P211" s="5" t="str">
        <f>IF(N211="","",LOOKUP(N211,Entries!B$2:B$995,Entries!K$2:K$995))</f>
        <v>Ryan Byrne</v>
      </c>
      <c r="Q211" s="5" t="str">
        <f>IF(N211="","",LOOKUP(N211,Entries!B$2:B$995,Entries!E$2:E$995))</f>
        <v>M17</v>
      </c>
      <c r="R211" s="5" t="str">
        <f>IF(N211="","",LOOKUP(N211,Entries!B$2:B$995,Entries!F$2:F$995))</f>
        <v>Pontefract AC</v>
      </c>
      <c r="S211" s="5" t="str">
        <f>IF(N211="","",LOOKUP(N211,Entries!B$2:B$995,Entries!G$2:G$995))</f>
        <v>M</v>
      </c>
      <c r="T211" s="3">
        <f>IF(R211="Skyrac AC",8,0)</f>
        <v>0</v>
      </c>
      <c r="U211" s="3">
        <f>IF(R211="Longwood Harriers",8,0)</f>
        <v>0</v>
      </c>
      <c r="V211" s="3">
        <f>IF(R211="Keighley &amp; Craven",8,0)</f>
        <v>0</v>
      </c>
      <c r="W211" s="3">
        <f>IF(R211="Pontefract AC",8,0)</f>
        <v>8</v>
      </c>
    </row>
    <row r="212" spans="1:23" x14ac:dyDescent="0.2">
      <c r="A212" s="4">
        <v>2</v>
      </c>
      <c r="B212" s="5"/>
      <c r="C212" s="6"/>
      <c r="D212" s="5" t="str">
        <f>IF(B212="","",LOOKUP(B212,Entries!B$2:B$995,Entries!K$2:K$995))</f>
        <v/>
      </c>
      <c r="E212" s="5" t="str">
        <f>IF(B212="","",LOOKUP(B212,Entries!B$2:B$995,Entries!E$2:E$995))</f>
        <v/>
      </c>
      <c r="F212" s="5" t="str">
        <f>IF(B212="","",LOOKUP(B212,Entries!B$2:B$995,Entries!F$2:F$995))</f>
        <v/>
      </c>
      <c r="G212" s="5" t="str">
        <f>IF(B212="","",LOOKUP(B212,Entries!B$2:B$995,Entries!G$2:G$995))</f>
        <v/>
      </c>
      <c r="H212" s="3">
        <f>IF(F212="Skyrac AC",7,0)</f>
        <v>0</v>
      </c>
      <c r="I212" s="3">
        <f>IF(F212="Longwood Harriers",7,0)</f>
        <v>0</v>
      </c>
      <c r="J212" s="3">
        <f>IF(F212="Keighley &amp; Craven",7,0)</f>
        <v>0</v>
      </c>
      <c r="K212" s="3">
        <f>IF(F212="Pontefract AC",7,0)</f>
        <v>0</v>
      </c>
      <c r="M212" s="4">
        <v>2</v>
      </c>
      <c r="N212" s="5">
        <v>450</v>
      </c>
      <c r="O212" s="6">
        <v>4.78</v>
      </c>
      <c r="P212" s="5" t="str">
        <f>IF(N212="","",LOOKUP(N212,Entries!B$2:B$995,Entries!K$2:K$995))</f>
        <v>Archie Fraser</v>
      </c>
      <c r="Q212" s="5" t="str">
        <f>IF(N212="","",LOOKUP(N212,Entries!B$2:B$995,Entries!E$2:E$995))</f>
        <v>M17</v>
      </c>
      <c r="R212" s="5" t="str">
        <f>IF(N212="","",LOOKUP(N212,Entries!B$2:B$995,Entries!F$2:F$995))</f>
        <v>Pontefract AC</v>
      </c>
      <c r="S212" s="5" t="str">
        <f>IF(N212="","",LOOKUP(N212,Entries!B$2:B$995,Entries!G$2:G$995))</f>
        <v>M</v>
      </c>
      <c r="T212" s="3">
        <f>IF(R212="Skyrac AC",7,0)</f>
        <v>0</v>
      </c>
      <c r="U212" s="3">
        <f>IF(R212="Longwood Harriers",7,0)</f>
        <v>0</v>
      </c>
      <c r="V212" s="3">
        <f>IF(R212="Keighley &amp; Craven",7,0)</f>
        <v>0</v>
      </c>
      <c r="W212" s="3">
        <f>IF(R212="Pontefract AC",7,0)</f>
        <v>7</v>
      </c>
    </row>
    <row r="213" spans="1:23" x14ac:dyDescent="0.2">
      <c r="A213" s="4">
        <v>3</v>
      </c>
      <c r="B213" s="5"/>
      <c r="C213" s="6"/>
      <c r="D213" s="5" t="str">
        <f>IF(B213="","",LOOKUP(B213,Entries!B$2:B$995,Entries!K$2:K$995))</f>
        <v/>
      </c>
      <c r="E213" s="5" t="str">
        <f>IF(B213="","",LOOKUP(B213,Entries!B$2:B$995,Entries!E$2:E$995))</f>
        <v/>
      </c>
      <c r="F213" s="5" t="str">
        <f>IF(B213="","",LOOKUP(B213,Entries!B$2:B$995,Entries!F$2:F$995))</f>
        <v/>
      </c>
      <c r="G213" s="5" t="str">
        <f>IF(B213="","",LOOKUP(B213,Entries!B$2:B$995,Entries!G$2:G$995))</f>
        <v/>
      </c>
      <c r="H213" s="3">
        <f>IF(F213="Skyrac AC",6,0)</f>
        <v>0</v>
      </c>
      <c r="I213" s="3">
        <f>IF(F213="Longwood Harriers",6,0)</f>
        <v>0</v>
      </c>
      <c r="J213" s="3">
        <f>IF(F213="Keighley &amp; Craven",6,0)</f>
        <v>0</v>
      </c>
      <c r="K213" s="3">
        <f>IF(F213="Pontefract AC",6,0)</f>
        <v>0</v>
      </c>
      <c r="M213" s="4">
        <v>3</v>
      </c>
      <c r="N213" s="5">
        <v>486</v>
      </c>
      <c r="O213" s="6">
        <v>3.55</v>
      </c>
      <c r="P213" s="5" t="str">
        <f>IF(N213="","",LOOKUP(N213,Entries!B$2:B$995,Entries!K$2:K$995))</f>
        <v>Joe Reed</v>
      </c>
      <c r="Q213" s="5" t="str">
        <f>IF(N213="","",LOOKUP(N213,Entries!B$2:B$995,Entries!E$2:E$995))</f>
        <v>M17</v>
      </c>
      <c r="R213" s="5" t="str">
        <f>IF(N213="","",LOOKUP(N213,Entries!B$2:B$995,Entries!F$2:F$995))</f>
        <v>Skyrac AC</v>
      </c>
      <c r="S213" s="5" t="str">
        <f>IF(N213="","",LOOKUP(N213,Entries!B$2:B$995,Entries!G$2:G$995))</f>
        <v>M</v>
      </c>
      <c r="T213" s="3">
        <f>IF(R213="Skyrac AC",6,0)</f>
        <v>6</v>
      </c>
      <c r="U213" s="3">
        <f>IF(R213="Longwood Harriers",6,0)</f>
        <v>0</v>
      </c>
      <c r="V213" s="3">
        <f>IF(R213="Keighley &amp; Craven",6,0)</f>
        <v>0</v>
      </c>
      <c r="W213" s="3">
        <f>IF(R213="Pontefract AC",6,0)</f>
        <v>0</v>
      </c>
    </row>
    <row r="214" spans="1:23" x14ac:dyDescent="0.2">
      <c r="A214" s="4">
        <v>4</v>
      </c>
      <c r="B214" s="5"/>
      <c r="C214" s="6"/>
      <c r="D214" s="5" t="str">
        <f>IF(B214="","",LOOKUP(B214,Entries!B$2:B$995,Entries!K$2:K$995))</f>
        <v/>
      </c>
      <c r="E214" s="5" t="str">
        <f>IF(B214="","",LOOKUP(B214,Entries!B$2:B$995,Entries!E$2:E$995))</f>
        <v/>
      </c>
      <c r="F214" s="5" t="str">
        <f>IF(B214="","",LOOKUP(B214,Entries!B$2:B$995,Entries!F$2:F$995))</f>
        <v/>
      </c>
      <c r="G214" s="5" t="str">
        <f>IF(B214="","",LOOKUP(B214,Entries!B$2:B$995,Entries!G$2:G$995))</f>
        <v/>
      </c>
      <c r="H214" s="3">
        <f>IF(F214="Skyrac AC",5,0)</f>
        <v>0</v>
      </c>
      <c r="I214" s="3">
        <f>IF(F214="Longwood Harriers",5,0)</f>
        <v>0</v>
      </c>
      <c r="J214" s="3">
        <f>IF(F214="Keighley &amp; Craven",5,0)</f>
        <v>0</v>
      </c>
      <c r="K214" s="3">
        <f>IF(F214="Pontefract AC",5,0)</f>
        <v>0</v>
      </c>
      <c r="M214" s="4">
        <v>4</v>
      </c>
      <c r="N214" s="5"/>
      <c r="O214" s="6"/>
      <c r="P214" s="5" t="str">
        <f>IF(N214="","",LOOKUP(N214,Entries!B$2:B$995,Entries!K$2:K$995))</f>
        <v/>
      </c>
      <c r="Q214" s="5" t="str">
        <f>IF(N214="","",LOOKUP(N214,Entries!B$2:B$995,Entries!E$2:E$995))</f>
        <v/>
      </c>
      <c r="R214" s="5" t="str">
        <f>IF(N214="","",LOOKUP(N214,Entries!B$2:B$995,Entries!F$2:F$995))</f>
        <v/>
      </c>
      <c r="S214" s="5" t="str">
        <f>IF(N214="","",LOOKUP(N214,Entries!B$2:B$995,Entries!G$2:G$995))</f>
        <v/>
      </c>
      <c r="T214" s="3">
        <f>IF(R214="Skyrac AC",5,0)</f>
        <v>0</v>
      </c>
      <c r="U214" s="3">
        <f>IF(R214="Longwood Harriers",5,0)</f>
        <v>0</v>
      </c>
      <c r="V214" s="3">
        <f>IF(R214="Keighley &amp; Craven",5,0)</f>
        <v>0</v>
      </c>
      <c r="W214" s="3">
        <f>IF(R214="Pontefract AC",5,0)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IF(B215="","",LOOKUP(B215,Entries!B$2:B$995,Entries!K$2:K$995))</f>
        <v/>
      </c>
      <c r="E215" s="5" t="str">
        <f>IF(B215="","",LOOKUP(B215,Entries!B$2:B$995,Entries!E$2:E$995))</f>
        <v/>
      </c>
      <c r="F215" s="5" t="str">
        <f>IF(B215="","",LOOKUP(B215,Entries!B$2:B$995,Entries!F$2:F$995))</f>
        <v/>
      </c>
      <c r="G215" s="5" t="str">
        <f>IF(B215="","",LOOKUP(B215,Entries!B$2:B$995,Entries!G$2:G$995))</f>
        <v/>
      </c>
      <c r="H215" s="3">
        <f>IF(F215="Skyrac AC",4,0)</f>
        <v>0</v>
      </c>
      <c r="I215" s="3">
        <f>IF(F215="Longwood Harriers",4,0)</f>
        <v>0</v>
      </c>
      <c r="J215" s="3">
        <f>IF(F215="Keighley &amp; Craven",4,0)</f>
        <v>0</v>
      </c>
      <c r="K215" s="3">
        <f>IF(F215="Pontefract AC",4,0)</f>
        <v>0</v>
      </c>
      <c r="M215" s="4">
        <v>5</v>
      </c>
      <c r="N215" s="5"/>
      <c r="O215" s="6"/>
      <c r="P215" s="5" t="str">
        <f>IF(N215="","",LOOKUP(N215,Entries!B$2:B$995,Entries!K$2:K$995))</f>
        <v/>
      </c>
      <c r="Q215" s="5" t="str">
        <f>IF(N215="","",LOOKUP(N215,Entries!B$2:B$995,Entries!E$2:E$995))</f>
        <v/>
      </c>
      <c r="R215" s="5" t="str">
        <f>IF(N215="","",LOOKUP(N215,Entries!B$2:B$995,Entries!F$2:F$995))</f>
        <v/>
      </c>
      <c r="S215" s="5" t="str">
        <f>IF(N215="","",LOOKUP(N215,Entries!B$2:B$995,Entries!G$2:G$995))</f>
        <v/>
      </c>
      <c r="T215" s="3">
        <f>IF(R215="Skyrac AC",4,0)</f>
        <v>0</v>
      </c>
      <c r="U215" s="3">
        <f>IF(R215="Longwood Harriers",4,0)</f>
        <v>0</v>
      </c>
      <c r="V215" s="3">
        <f>IF(R215="Keighley &amp; Craven",4,0)</f>
        <v>0</v>
      </c>
      <c r="W215" s="3">
        <f>IF(R215="Pontefract AC",4,0)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IF(B216="","",LOOKUP(B216,Entries!B$2:B$995,Entries!K$2:K$995))</f>
        <v/>
      </c>
      <c r="E216" s="5" t="str">
        <f>IF(B216="","",LOOKUP(B216,Entries!B$2:B$995,Entries!E$2:E$995))</f>
        <v/>
      </c>
      <c r="F216" s="5" t="str">
        <f>IF(B216="","",LOOKUP(B216,Entries!B$2:B$995,Entries!F$2:F$995))</f>
        <v/>
      </c>
      <c r="G216" s="5" t="str">
        <f>IF(B216="","",LOOKUP(B216,Entries!B$2:B$995,Entries!G$2:G$995))</f>
        <v/>
      </c>
      <c r="H216" s="3">
        <f>IF(F216="Skyrac AC",3,0)</f>
        <v>0</v>
      </c>
      <c r="I216" s="3">
        <f>IF(F216="Longwood Harriers",3,0)</f>
        <v>0</v>
      </c>
      <c r="J216" s="3">
        <f>IF(F216="Keighley &amp; Craven",3,0)</f>
        <v>0</v>
      </c>
      <c r="K216" s="3">
        <f>IF(F216="Pontefract AC",3,0)</f>
        <v>0</v>
      </c>
      <c r="M216" s="4">
        <v>6</v>
      </c>
      <c r="N216" s="5"/>
      <c r="O216" s="6"/>
      <c r="P216" s="5" t="str">
        <f>IF(N216="","",LOOKUP(N216,Entries!B$2:B$995,Entries!K$2:K$995))</f>
        <v/>
      </c>
      <c r="Q216" s="5" t="str">
        <f>IF(N216="","",LOOKUP(N216,Entries!B$2:B$995,Entries!E$2:E$995))</f>
        <v/>
      </c>
      <c r="R216" s="5" t="str">
        <f>IF(N216="","",LOOKUP(N216,Entries!B$2:B$995,Entries!F$2:F$995))</f>
        <v/>
      </c>
      <c r="S216" s="5" t="str">
        <f>IF(N216="","",LOOKUP(N216,Entries!B$2:B$995,Entries!G$2:G$995))</f>
        <v/>
      </c>
      <c r="T216" s="3">
        <f>IF(R216="Skyrac AC",3,0)</f>
        <v>0</v>
      </c>
      <c r="U216" s="3">
        <f>IF(R216="Longwood Harriers",3,0)</f>
        <v>0</v>
      </c>
      <c r="V216" s="3">
        <f>IF(R216="Keighley &amp; Craven",3,0)</f>
        <v>0</v>
      </c>
      <c r="W216" s="3">
        <f>IF(R216="Pontefract AC",3,0)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IF(B217="","",LOOKUP(B217,Entries!B$2:B$995,Entries!K$2:K$995))</f>
        <v/>
      </c>
      <c r="E217" s="5" t="str">
        <f>IF(B217="","",LOOKUP(B217,Entries!B$2:B$995,Entries!E$2:E$995))</f>
        <v/>
      </c>
      <c r="F217" s="5" t="str">
        <f>IF(B217="","",LOOKUP(B217,Entries!B$2:B$995,Entries!F$2:F$995))</f>
        <v/>
      </c>
      <c r="G217" s="5" t="str">
        <f>IF(B217="","",LOOKUP(B217,Entries!B$2:B$995,Entries!G$2:G$995))</f>
        <v/>
      </c>
      <c r="H217" s="3">
        <f>IF(F217="Skyrac AC",2,0)</f>
        <v>0</v>
      </c>
      <c r="I217" s="3">
        <f>IF(F217="Longwood Harriers",2,0)</f>
        <v>0</v>
      </c>
      <c r="J217" s="3">
        <f>IF(F217="Keighley &amp; Craven",2,0)</f>
        <v>0</v>
      </c>
      <c r="K217" s="3">
        <f>IF(F217="Pontefract AC",2,0)</f>
        <v>0</v>
      </c>
      <c r="M217" s="4">
        <v>7</v>
      </c>
      <c r="N217" s="5"/>
      <c r="O217" s="6"/>
      <c r="P217" s="5" t="str">
        <f>IF(N217="","",LOOKUP(N217,Entries!B$2:B$995,Entries!K$2:K$995))</f>
        <v/>
      </c>
      <c r="Q217" s="5" t="str">
        <f>IF(N217="","",LOOKUP(N217,Entries!B$2:B$995,Entries!E$2:E$995))</f>
        <v/>
      </c>
      <c r="R217" s="5" t="str">
        <f>IF(N217="","",LOOKUP(N217,Entries!B$2:B$995,Entries!F$2:F$995))</f>
        <v/>
      </c>
      <c r="S217" s="5" t="str">
        <f>IF(N217="","",LOOKUP(N217,Entries!B$2:B$995,Entries!G$2:G$995))</f>
        <v/>
      </c>
      <c r="T217" s="3">
        <f>IF(R217="Skyrac AC",2,0)</f>
        <v>0</v>
      </c>
      <c r="U217" s="3">
        <f>IF(R217="Longwood Harriers",2,0)</f>
        <v>0</v>
      </c>
      <c r="V217" s="3">
        <f>IF(R217="Keighley &amp; Craven",2,0)</f>
        <v>0</v>
      </c>
      <c r="W217" s="3">
        <f>IF(R217="Pontefract AC",2,0)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IF(B218="","",LOOKUP(B218,Entries!B$2:B$995,Entries!K$2:K$995))</f>
        <v/>
      </c>
      <c r="E218" s="5" t="str">
        <f>IF(B218="","",LOOKUP(B218,Entries!B$2:B$995,Entries!E$2:E$995))</f>
        <v/>
      </c>
      <c r="F218" s="5" t="str">
        <f>IF(B218="","",LOOKUP(B218,Entries!B$2:B$995,Entries!F$2:F$995))</f>
        <v/>
      </c>
      <c r="G218" s="5" t="str">
        <f>IF(B218="","",LOOKUP(B218,Entries!B$2:B$995,Entries!G$2:G$995))</f>
        <v/>
      </c>
      <c r="H218" s="3">
        <f>IF(F218="Skyrac AC",1,0)</f>
        <v>0</v>
      </c>
      <c r="I218" s="3">
        <f>IF(F218="Longwood Harriers",1,0)</f>
        <v>0</v>
      </c>
      <c r="J218" s="3">
        <f>IF(F218="Keighley &amp; Craven",1,0)</f>
        <v>0</v>
      </c>
      <c r="K218" s="3">
        <f>IF(F218="Pontefract AC",1,0)</f>
        <v>0</v>
      </c>
      <c r="M218" s="4">
        <v>8</v>
      </c>
      <c r="N218" s="5"/>
      <c r="O218" s="6"/>
      <c r="P218" s="5" t="str">
        <f>IF(N218="","",LOOKUP(N218,Entries!B$2:B$995,Entries!K$2:K$995))</f>
        <v/>
      </c>
      <c r="Q218" s="5" t="str">
        <f>IF(N218="","",LOOKUP(N218,Entries!B$2:B$995,Entries!E$2:E$995))</f>
        <v/>
      </c>
      <c r="R218" s="5" t="str">
        <f>IF(N218="","",LOOKUP(N218,Entries!B$2:B$995,Entries!F$2:F$995))</f>
        <v/>
      </c>
      <c r="S218" s="5" t="str">
        <f>IF(N218="","",LOOKUP(N218,Entries!B$2:B$995,Entries!G$2:G$995))</f>
        <v/>
      </c>
      <c r="T218" s="3">
        <f>IF(R218="Skyrac AC",1,0)</f>
        <v>0</v>
      </c>
      <c r="U218" s="3">
        <f>IF(R218="Longwood Harriers",1,0)</f>
        <v>0</v>
      </c>
      <c r="V218" s="3">
        <f>IF(R218="Keighley &amp; Craven",1,0)</f>
        <v>0</v>
      </c>
      <c r="W218" s="3">
        <f>IF(R218="Pontefract AC",1,0)</f>
        <v>0</v>
      </c>
    </row>
    <row r="219" spans="1:23" x14ac:dyDescent="0.2">
      <c r="A219" s="4"/>
      <c r="B219" s="5"/>
      <c r="C219" s="6"/>
      <c r="D219" s="8" t="s">
        <v>17</v>
      </c>
      <c r="E219" s="9">
        <f>SUM(H211:H218)</f>
        <v>0</v>
      </c>
      <c r="F219" s="9" t="s">
        <v>28</v>
      </c>
      <c r="G219" s="9"/>
      <c r="M219" s="4"/>
      <c r="N219" s="5"/>
      <c r="O219" s="6"/>
      <c r="P219" s="8" t="s">
        <v>17</v>
      </c>
      <c r="Q219" s="9">
        <f>SUM(T211:T218)</f>
        <v>6</v>
      </c>
      <c r="R219" s="9" t="s">
        <v>28</v>
      </c>
      <c r="S219" s="9"/>
    </row>
    <row r="220" spans="1:23" x14ac:dyDescent="0.2">
      <c r="A220" s="4"/>
      <c r="B220" s="5"/>
      <c r="C220" s="6"/>
      <c r="D220" s="9"/>
      <c r="E220" s="9">
        <f>SUM(I211:I218)</f>
        <v>0</v>
      </c>
      <c r="F220" s="9" t="s">
        <v>1337</v>
      </c>
      <c r="G220" s="9"/>
      <c r="M220" s="4"/>
      <c r="N220" s="5"/>
      <c r="O220" s="6"/>
      <c r="P220" s="9"/>
      <c r="Q220" s="9">
        <f>SUM(U211:U218)</f>
        <v>0</v>
      </c>
      <c r="R220" s="9" t="s">
        <v>1337</v>
      </c>
      <c r="S220" s="9"/>
    </row>
    <row r="221" spans="1:23" x14ac:dyDescent="0.2">
      <c r="A221" s="4"/>
      <c r="B221" s="5"/>
      <c r="C221" s="6"/>
      <c r="D221" s="31"/>
      <c r="E221" s="9">
        <f>SUM(J211:J218)</f>
        <v>0</v>
      </c>
      <c r="F221" s="31" t="s">
        <v>27</v>
      </c>
      <c r="G221" s="32"/>
      <c r="M221" s="28"/>
      <c r="N221" s="29"/>
      <c r="O221" s="30"/>
      <c r="P221" s="31"/>
      <c r="Q221" s="9">
        <f>SUM(V211:V218)</f>
        <v>0</v>
      </c>
      <c r="R221" s="31" t="s">
        <v>27</v>
      </c>
      <c r="S221" s="32"/>
    </row>
    <row r="222" spans="1:23" ht="13.5" thickBot="1" x14ac:dyDescent="0.25">
      <c r="A222" s="4"/>
      <c r="B222" s="5"/>
      <c r="C222" s="6"/>
      <c r="D222" s="31"/>
      <c r="E222" s="9">
        <f>SUM(K211:K218)</f>
        <v>8</v>
      </c>
      <c r="F222" s="31" t="s">
        <v>29</v>
      </c>
      <c r="G222" s="32"/>
      <c r="M222" s="28"/>
      <c r="N222" s="29"/>
      <c r="O222" s="30"/>
      <c r="P222" s="31"/>
      <c r="Q222" s="9">
        <f>SUM(W211:W218)</f>
        <v>15</v>
      </c>
      <c r="R222" s="31" t="s">
        <v>29</v>
      </c>
      <c r="S222" s="32"/>
    </row>
    <row r="223" spans="1:23" x14ac:dyDescent="0.2">
      <c r="A223" s="235" t="s">
        <v>90</v>
      </c>
      <c r="B223" s="236"/>
      <c r="C223" s="236"/>
      <c r="D223" s="236"/>
      <c r="E223" s="236"/>
      <c r="F223" s="236"/>
      <c r="G223" s="237"/>
      <c r="H223" s="2"/>
      <c r="I223" s="2"/>
      <c r="J223" s="2"/>
      <c r="M223" s="241" t="s">
        <v>45</v>
      </c>
      <c r="N223" s="242"/>
      <c r="O223" s="242"/>
      <c r="P223" s="242"/>
      <c r="Q223" s="242"/>
      <c r="R223" s="242"/>
      <c r="S223" s="243"/>
    </row>
    <row r="224" spans="1:23" x14ac:dyDescent="0.2">
      <c r="A224" s="4">
        <v>1</v>
      </c>
      <c r="B224" s="5">
        <v>408</v>
      </c>
      <c r="C224" s="6" t="s">
        <v>1438</v>
      </c>
      <c r="D224" s="5" t="str">
        <f>IF(B224="","",LOOKUP(B224,Entries!B$2:B$995,Entries!K$2:K$995))</f>
        <v>Will Varley</v>
      </c>
      <c r="E224" s="5" t="str">
        <f>IF(B224="","",LOOKUP(B224,Entries!B$2:B$995,Entries!E$2:E$995))</f>
        <v>M15</v>
      </c>
      <c r="F224" s="5" t="str">
        <f>IF(B224="","",LOOKUP(B224,Entries!B$2:B$995,Entries!F$2:F$995))</f>
        <v>Longwood Harriers</v>
      </c>
      <c r="G224" s="5" t="str">
        <f>IF(B224="","",LOOKUP(B224,Entries!B$2:B$995,Entries!G$2:G$995))</f>
        <v>M</v>
      </c>
      <c r="H224" s="3">
        <f>IF(F224="Skyrac AC",8,0)</f>
        <v>0</v>
      </c>
      <c r="I224" s="3">
        <f>IF(F224="Longwood Harriers",8,0)</f>
        <v>8</v>
      </c>
      <c r="J224" s="3">
        <f>IF(F224="Keighley &amp; Craven",8,0)</f>
        <v>0</v>
      </c>
      <c r="K224" s="3">
        <f>IF(F224="Pontefract AC",8,0)</f>
        <v>0</v>
      </c>
      <c r="M224" s="4">
        <v>1</v>
      </c>
      <c r="N224" s="5">
        <v>481</v>
      </c>
      <c r="O224" s="6">
        <v>1.45</v>
      </c>
      <c r="P224" s="5" t="str">
        <f>IF(N224="","",LOOKUP(N224,Entries!B$2:B$995,Entries!K$2:K$995))</f>
        <v>Grace Walker</v>
      </c>
      <c r="Q224" s="5" t="str">
        <f>IF(N224="","",LOOKUP(N224,Entries!B$2:B$995,Entries!E$2:E$995))</f>
        <v>F15</v>
      </c>
      <c r="R224" s="5" t="str">
        <f>IF(N224="","",LOOKUP(N224,Entries!B$2:B$995,Entries!F$2:F$995))</f>
        <v>Skyrac AC</v>
      </c>
      <c r="S224" s="5" t="str">
        <f>IF(N224="","",LOOKUP(N224,Entries!B$2:B$995,Entries!G$2:G$995))</f>
        <v>F</v>
      </c>
      <c r="T224" s="3">
        <f>IF(R224="Skyrac AC",8,0)</f>
        <v>8</v>
      </c>
      <c r="U224" s="3">
        <f>IF(R224="Longwood Harriers",8,0)</f>
        <v>0</v>
      </c>
      <c r="V224" s="3">
        <f>IF(R224="Keighley &amp; Craven",8,0)</f>
        <v>0</v>
      </c>
      <c r="W224" s="3">
        <f>IF(R224="Pontefract AC",8,0)</f>
        <v>0</v>
      </c>
    </row>
    <row r="225" spans="1:23" x14ac:dyDescent="0.2">
      <c r="A225" s="4">
        <v>2</v>
      </c>
      <c r="B225" s="5">
        <v>407</v>
      </c>
      <c r="C225" s="6" t="s">
        <v>1439</v>
      </c>
      <c r="D225" s="5" t="str">
        <f>IF(B225="","",LOOKUP(B225,Entries!B$2:B$995,Entries!K$2:K$995))</f>
        <v>Andrei Chetty</v>
      </c>
      <c r="E225" s="5" t="str">
        <f>IF(B225="","",LOOKUP(B225,Entries!B$2:B$995,Entries!E$2:E$995))</f>
        <v>M15</v>
      </c>
      <c r="F225" s="5" t="str">
        <f>IF(B225="","",LOOKUP(B225,Entries!B$2:B$995,Entries!F$2:F$995))</f>
        <v>Longwood Harriers</v>
      </c>
      <c r="G225" s="5" t="str">
        <f>IF(B225="","",LOOKUP(B225,Entries!B$2:B$995,Entries!G$2:G$995))</f>
        <v>M</v>
      </c>
      <c r="H225" s="3">
        <f>IF(F225="Skyrac AC",7,0)</f>
        <v>0</v>
      </c>
      <c r="I225" s="3">
        <f>IF(F225="Longwood Harriers",7,0)</f>
        <v>7</v>
      </c>
      <c r="J225" s="3">
        <f>IF(F225="Keighley &amp; Craven",7,0)</f>
        <v>0</v>
      </c>
      <c r="K225" s="3">
        <f>IF(F225="Pontefract AC",7,0)</f>
        <v>0</v>
      </c>
      <c r="M225" s="4">
        <v>2</v>
      </c>
      <c r="N225" s="5">
        <v>507</v>
      </c>
      <c r="O225" s="6">
        <v>1.1499999999999999</v>
      </c>
      <c r="P225" s="5" t="str">
        <f>IF(N225="","",LOOKUP(N225,Entries!B$2:B$995,Entries!K$2:K$995))</f>
        <v>Charlotte Lunn</v>
      </c>
      <c r="Q225" s="5" t="str">
        <f>IF(N225="","",LOOKUP(N225,Entries!B$2:B$995,Entries!E$2:E$995))</f>
        <v>F15</v>
      </c>
      <c r="R225" s="5" t="str">
        <f>IF(N225="","",LOOKUP(N225,Entries!B$2:B$995,Entries!F$2:F$995))</f>
        <v>Skyrac AC</v>
      </c>
      <c r="S225" s="5" t="str">
        <f>IF(N225="","",LOOKUP(N225,Entries!B$2:B$995,Entries!G$2:G$995))</f>
        <v>F</v>
      </c>
      <c r="T225" s="3">
        <f>IF(R225="Skyrac AC",7,0)</f>
        <v>7</v>
      </c>
      <c r="U225" s="3">
        <f>IF(R225="Longwood Harriers",7,0)</f>
        <v>0</v>
      </c>
      <c r="V225" s="3">
        <f>IF(R225="Keighley &amp; Craven",7,0)</f>
        <v>0</v>
      </c>
      <c r="W225" s="3">
        <f>IF(R225="Pontefract AC",7,0)</f>
        <v>0</v>
      </c>
    </row>
    <row r="226" spans="1:23" x14ac:dyDescent="0.2">
      <c r="A226" s="4">
        <v>3</v>
      </c>
      <c r="B226" s="5"/>
      <c r="C226" s="6"/>
      <c r="D226" s="5" t="str">
        <f>IF(B226="","",LOOKUP(B226,Entries!B$2:B$995,Entries!K$2:K$995))</f>
        <v/>
      </c>
      <c r="E226" s="5" t="str">
        <f>IF(B226="","",LOOKUP(B226,Entries!B$2:B$995,Entries!E$2:E$995))</f>
        <v/>
      </c>
      <c r="F226" s="5" t="str">
        <f>IF(B226="","",LOOKUP(B226,Entries!B$2:B$995,Entries!F$2:F$995))</f>
        <v/>
      </c>
      <c r="G226" s="5" t="str">
        <f>IF(B226="","",LOOKUP(B226,Entries!B$2:B$995,Entries!G$2:G$995))</f>
        <v/>
      </c>
      <c r="H226" s="3">
        <f>IF(F226="Skyrac AC",6,0)</f>
        <v>0</v>
      </c>
      <c r="I226" s="3">
        <f>IF(F226="Longwood Harriers",6,0)</f>
        <v>0</v>
      </c>
      <c r="J226" s="3">
        <f>IF(F226="Keighley &amp; Craven",6,0)</f>
        <v>0</v>
      </c>
      <c r="K226" s="3">
        <f>IF(F226="Pontefract AC",6,0)</f>
        <v>0</v>
      </c>
      <c r="M226" s="4">
        <v>3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3">
        <f>IF(R226="Skyrac AC",6,0)</f>
        <v>0</v>
      </c>
      <c r="U226" s="3">
        <f>IF(R226="Longwood Harriers",6,0)</f>
        <v>0</v>
      </c>
      <c r="V226" s="3">
        <f>IF(R226="Keighley &amp; Craven",6,0)</f>
        <v>0</v>
      </c>
      <c r="W226" s="3">
        <f>IF(R226="Pontefract AC",6,0)</f>
        <v>0</v>
      </c>
    </row>
    <row r="227" spans="1:23" x14ac:dyDescent="0.2">
      <c r="A227" s="4">
        <v>4</v>
      </c>
      <c r="B227" s="5"/>
      <c r="C227" s="6"/>
      <c r="D227" s="5" t="str">
        <f>IF(B227="","",LOOKUP(B227,Entries!B$2:B$995,Entries!K$2:K$995))</f>
        <v/>
      </c>
      <c r="E227" s="5" t="str">
        <f>IF(B227="","",LOOKUP(B227,Entries!B$2:B$995,Entries!E$2:E$995))</f>
        <v/>
      </c>
      <c r="F227" s="5" t="str">
        <f>IF(B227="","",LOOKUP(B227,Entries!B$2:B$995,Entries!F$2:F$995))</f>
        <v/>
      </c>
      <c r="G227" s="5" t="str">
        <f>IF(B227="","",LOOKUP(B227,Entries!B$2:B$995,Entries!G$2:G$995))</f>
        <v/>
      </c>
      <c r="H227" s="3">
        <f>IF(F227="Skyrac AC",5,0)</f>
        <v>0</v>
      </c>
      <c r="I227" s="3">
        <f>IF(F227="Longwood Harriers",5,0)</f>
        <v>0</v>
      </c>
      <c r="J227" s="3">
        <f>IF(F227="Keighley &amp; Craven",5,0)</f>
        <v>0</v>
      </c>
      <c r="K227" s="3">
        <f>IF(F227="Pontefract AC",5,0)</f>
        <v>0</v>
      </c>
      <c r="M227" s="4">
        <v>4</v>
      </c>
      <c r="N227" s="5"/>
      <c r="O227" s="6"/>
      <c r="P227" s="5" t="str">
        <f>IF(N227="","",LOOKUP(N227,Entries!B$2:B$995,Entries!K$2:K$995))</f>
        <v/>
      </c>
      <c r="Q227" s="5" t="str">
        <f>IF(N227="","",LOOKUP(N227,Entries!B$2:B$995,Entries!E$2:E$995))</f>
        <v/>
      </c>
      <c r="R227" s="5" t="str">
        <f>IF(N227="","",LOOKUP(N227,Entries!B$2:B$995,Entries!F$2:F$995))</f>
        <v/>
      </c>
      <c r="S227" s="5" t="str">
        <f>IF(N227="","",LOOKUP(N227,Entries!B$2:B$995,Entries!G$2:G$995))</f>
        <v/>
      </c>
      <c r="T227" s="3">
        <f>IF(R227="Skyrac AC",5,0)</f>
        <v>0</v>
      </c>
      <c r="U227" s="3">
        <f>IF(R227="Longwood Harriers",5,0)</f>
        <v>0</v>
      </c>
      <c r="V227" s="3">
        <f>IF(R227="Keighley &amp; Craven",5,0)</f>
        <v>0</v>
      </c>
      <c r="W227" s="3">
        <f>IF(R227="Pontefract AC",5,0)</f>
        <v>0</v>
      </c>
    </row>
    <row r="228" spans="1:23" x14ac:dyDescent="0.2">
      <c r="A228" s="4">
        <v>5</v>
      </c>
      <c r="B228" s="5"/>
      <c r="C228" s="6"/>
      <c r="D228" s="5" t="str">
        <f>IF(B228="","",LOOKUP(B228,Entries!B$2:B$995,Entries!K$2:K$995))</f>
        <v/>
      </c>
      <c r="E228" s="5" t="str">
        <f>IF(B228="","",LOOKUP(B228,Entries!B$2:B$995,Entries!E$2:E$995))</f>
        <v/>
      </c>
      <c r="F228" s="5" t="str">
        <f>IF(B228="","",LOOKUP(B228,Entries!B$2:B$995,Entries!F$2:F$995))</f>
        <v/>
      </c>
      <c r="G228" s="5" t="str">
        <f>IF(B228="","",LOOKUP(B228,Entries!B$2:B$995,Entries!G$2:G$995))</f>
        <v/>
      </c>
      <c r="H228" s="3">
        <f>IF(F228="Skyrac AC",4,0)</f>
        <v>0</v>
      </c>
      <c r="I228" s="3">
        <f>IF(F228="Longwood Harriers",4,0)</f>
        <v>0</v>
      </c>
      <c r="J228" s="3">
        <f>IF(F228="Keighley &amp; Craven",4,0)</f>
        <v>0</v>
      </c>
      <c r="K228" s="3">
        <f>IF(F228="Pontefract AC",4,0)</f>
        <v>0</v>
      </c>
      <c r="M228" s="4">
        <v>5</v>
      </c>
      <c r="N228" s="5"/>
      <c r="O228" s="6"/>
      <c r="P228" s="5" t="str">
        <f>IF(N228="","",LOOKUP(N228,Entries!B$2:B$995,Entries!K$2:K$995))</f>
        <v/>
      </c>
      <c r="Q228" s="5" t="str">
        <f>IF(N228="","",LOOKUP(N228,Entries!B$2:B$995,Entries!E$2:E$995))</f>
        <v/>
      </c>
      <c r="R228" s="5" t="str">
        <f>IF(N228="","",LOOKUP(N228,Entries!B$2:B$995,Entries!F$2:F$995))</f>
        <v/>
      </c>
      <c r="S228" s="5" t="str">
        <f>IF(N228="","",LOOKUP(N228,Entries!B$2:B$995,Entries!G$2:G$995))</f>
        <v/>
      </c>
      <c r="T228" s="3">
        <f>IF(R228="Skyrac AC",4,0)</f>
        <v>0</v>
      </c>
      <c r="U228" s="3">
        <f>IF(R228="Longwood Harriers",4,0)</f>
        <v>0</v>
      </c>
      <c r="V228" s="3">
        <f>IF(R228="Keighley &amp; Craven",4,0)</f>
        <v>0</v>
      </c>
      <c r="W228" s="3">
        <f>IF(R228="Pontefract AC",4,0)</f>
        <v>0</v>
      </c>
    </row>
    <row r="229" spans="1:23" x14ac:dyDescent="0.2">
      <c r="A229" s="4">
        <v>6</v>
      </c>
      <c r="B229" s="5"/>
      <c r="C229" s="6"/>
      <c r="D229" s="5" t="str">
        <f>IF(B229="","",LOOKUP(B229,Entries!B$2:B$995,Entries!K$2:K$995))</f>
        <v/>
      </c>
      <c r="E229" s="5" t="str">
        <f>IF(B229="","",LOOKUP(B229,Entries!B$2:B$995,Entries!E$2:E$995))</f>
        <v/>
      </c>
      <c r="F229" s="5" t="str">
        <f>IF(B229="","",LOOKUP(B229,Entries!B$2:B$995,Entries!F$2:F$995))</f>
        <v/>
      </c>
      <c r="G229" s="5" t="str">
        <f>IF(B229="","",LOOKUP(B229,Entries!B$2:B$995,Entries!G$2:G$995))</f>
        <v/>
      </c>
      <c r="H229" s="3">
        <f>IF(F229="Skyrac AC",3,0)</f>
        <v>0</v>
      </c>
      <c r="I229" s="3">
        <f>IF(F229="Longwood Harriers",3,0)</f>
        <v>0</v>
      </c>
      <c r="J229" s="3">
        <f>IF(F229="Keighley &amp; Craven",3,0)</f>
        <v>0</v>
      </c>
      <c r="K229" s="3">
        <f>IF(F229="Pontefract AC",3,0)</f>
        <v>0</v>
      </c>
      <c r="M229" s="4">
        <v>6</v>
      </c>
      <c r="N229" s="5"/>
      <c r="O229" s="6"/>
      <c r="P229" s="5" t="str">
        <f>IF(N229="","",LOOKUP(N229,Entries!B$2:B$995,Entries!K$2:K$995))</f>
        <v/>
      </c>
      <c r="Q229" s="5" t="str">
        <f>IF(N229="","",LOOKUP(N229,Entries!B$2:B$995,Entries!E$2:E$995))</f>
        <v/>
      </c>
      <c r="R229" s="5" t="str">
        <f>IF(N229="","",LOOKUP(N229,Entries!B$2:B$995,Entries!F$2:F$995))</f>
        <v/>
      </c>
      <c r="S229" s="5" t="str">
        <f>IF(N229="","",LOOKUP(N229,Entries!B$2:B$995,Entries!G$2:G$995))</f>
        <v/>
      </c>
      <c r="T229" s="3">
        <f>IF(R229="Skyrac AC",3,0)</f>
        <v>0</v>
      </c>
      <c r="U229" s="3">
        <f>IF(R229="Longwood Harriers",3,0)</f>
        <v>0</v>
      </c>
      <c r="V229" s="3">
        <f>IF(R229="Keighley &amp; Craven",3,0)</f>
        <v>0</v>
      </c>
      <c r="W229" s="3">
        <f>IF(R229="Pontefract AC",3,0)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IF(B230="","",LOOKUP(B230,Entries!B$2:B$995,Entries!K$2:K$995))</f>
        <v/>
      </c>
      <c r="E230" s="5" t="str">
        <f>IF(B230="","",LOOKUP(B230,Entries!B$2:B$995,Entries!E$2:E$995))</f>
        <v/>
      </c>
      <c r="F230" s="5" t="str">
        <f>IF(B230="","",LOOKUP(B230,Entries!B$2:B$995,Entries!F$2:F$995))</f>
        <v/>
      </c>
      <c r="G230" s="5" t="str">
        <f>IF(B230="","",LOOKUP(B230,Entries!B$2:B$995,Entries!G$2:G$995))</f>
        <v/>
      </c>
      <c r="H230" s="3">
        <f>IF(F230="Skyrac AC",2,0)</f>
        <v>0</v>
      </c>
      <c r="I230" s="3">
        <f>IF(F230="Longwood Harriers",2,0)</f>
        <v>0</v>
      </c>
      <c r="J230" s="3">
        <f>IF(F230="Keighley &amp; Craven",2,0)</f>
        <v>0</v>
      </c>
      <c r="K230" s="3">
        <f>IF(F230="Pontefract AC",2,0)</f>
        <v>0</v>
      </c>
      <c r="M230" s="4">
        <v>7</v>
      </c>
      <c r="N230" s="5"/>
      <c r="O230" s="6"/>
      <c r="P230" s="5" t="str">
        <f>IF(N230="","",LOOKUP(N230,Entries!B$2:B$995,Entries!K$2:K$995))</f>
        <v/>
      </c>
      <c r="Q230" s="5" t="str">
        <f>IF(N230="","",LOOKUP(N230,Entries!B$2:B$995,Entries!E$2:E$995))</f>
        <v/>
      </c>
      <c r="R230" s="5" t="str">
        <f>IF(N230="","",LOOKUP(N230,Entries!B$2:B$995,Entries!F$2:F$995))</f>
        <v/>
      </c>
      <c r="S230" s="5" t="str">
        <f>IF(N230="","",LOOKUP(N230,Entries!B$2:B$995,Entries!G$2:G$995))</f>
        <v/>
      </c>
      <c r="T230" s="3">
        <f>IF(R230="Skyrac AC",2,0)</f>
        <v>0</v>
      </c>
      <c r="U230" s="3">
        <f>IF(R230="Longwood Harriers",2,0)</f>
        <v>0</v>
      </c>
      <c r="V230" s="3">
        <f>IF(R230="Keighley &amp; Craven",2,0)</f>
        <v>0</v>
      </c>
      <c r="W230" s="3">
        <f>IF(R230="Pontefract AC",2,0)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IF(B231="","",LOOKUP(B231,Entries!B$2:B$995,Entries!K$2:K$995))</f>
        <v/>
      </c>
      <c r="E231" s="5" t="str">
        <f>IF(B231="","",LOOKUP(B231,Entries!B$2:B$995,Entries!E$2:E$995))</f>
        <v/>
      </c>
      <c r="F231" s="5" t="str">
        <f>IF(B231="","",LOOKUP(B231,Entries!B$2:B$995,Entries!F$2:F$995))</f>
        <v/>
      </c>
      <c r="G231" s="5" t="str">
        <f>IF(B231="","",LOOKUP(B231,Entries!B$2:B$995,Entries!G$2:G$995))</f>
        <v/>
      </c>
      <c r="H231" s="3">
        <f>IF(F231="Skyrac AC",1,0)</f>
        <v>0</v>
      </c>
      <c r="I231" s="3">
        <f>IF(F231="Longwood Harriers",1,0)</f>
        <v>0</v>
      </c>
      <c r="J231" s="3">
        <f>IF(F231="Keighley &amp; Craven",1,0)</f>
        <v>0</v>
      </c>
      <c r="K231" s="3">
        <f>IF(F231="Pontefract AC",1,0)</f>
        <v>0</v>
      </c>
      <c r="M231" s="4">
        <v>8</v>
      </c>
      <c r="N231" s="5"/>
      <c r="O231" s="6"/>
      <c r="P231" s="5" t="str">
        <f>IF(N231="","",LOOKUP(N231,Entries!B$2:B$995,Entries!K$2:K$995))</f>
        <v/>
      </c>
      <c r="Q231" s="5" t="str">
        <f>IF(N231="","",LOOKUP(N231,Entries!B$2:B$995,Entries!E$2:E$995))</f>
        <v/>
      </c>
      <c r="R231" s="5" t="str">
        <f>IF(N231="","",LOOKUP(N231,Entries!B$2:B$995,Entries!F$2:F$995))</f>
        <v/>
      </c>
      <c r="S231" s="5" t="str">
        <f>IF(N231="","",LOOKUP(N231,Entries!B$2:B$995,Entries!G$2:G$995))</f>
        <v/>
      </c>
      <c r="T231" s="3">
        <f>IF(R231="Skyrac AC",1,0)</f>
        <v>0</v>
      </c>
      <c r="U231" s="3">
        <f>IF(R231="Longwood Harriers",1,0)</f>
        <v>0</v>
      </c>
      <c r="V231" s="3">
        <f>IF(R231="Keighley &amp; Craven",1,0)</f>
        <v>0</v>
      </c>
      <c r="W231" s="3">
        <f>IF(R231="Pontefract AC",1,0)</f>
        <v>0</v>
      </c>
    </row>
    <row r="232" spans="1:23" x14ac:dyDescent="0.2">
      <c r="A232" s="4"/>
      <c r="B232" s="5"/>
      <c r="C232" s="6"/>
      <c r="D232" s="8" t="s">
        <v>17</v>
      </c>
      <c r="E232" s="9">
        <f>SUM(H224:H231)</f>
        <v>0</v>
      </c>
      <c r="F232" s="9" t="s">
        <v>28</v>
      </c>
      <c r="G232" s="9"/>
      <c r="M232" s="4"/>
      <c r="N232" s="5"/>
      <c r="O232" s="6"/>
      <c r="P232" s="8" t="s">
        <v>17</v>
      </c>
      <c r="Q232" s="9">
        <f>SUM(T224:T231)</f>
        <v>15</v>
      </c>
      <c r="R232" s="9" t="s">
        <v>28</v>
      </c>
      <c r="S232" s="9"/>
    </row>
    <row r="233" spans="1:23" x14ac:dyDescent="0.2">
      <c r="A233" s="4"/>
      <c r="B233" s="5"/>
      <c r="C233" s="6"/>
      <c r="D233" s="9"/>
      <c r="E233" s="9">
        <f>SUM(I224:I231)</f>
        <v>15</v>
      </c>
      <c r="F233" s="9" t="s">
        <v>1337</v>
      </c>
      <c r="G233" s="9"/>
      <c r="M233" s="4"/>
      <c r="N233" s="5"/>
      <c r="O233" s="6"/>
      <c r="P233" s="9"/>
      <c r="Q233" s="9">
        <f>SUM(U224:U231)</f>
        <v>0</v>
      </c>
      <c r="R233" s="9" t="s">
        <v>1337</v>
      </c>
      <c r="S233" s="9"/>
    </row>
    <row r="234" spans="1:23" x14ac:dyDescent="0.2">
      <c r="A234" s="4"/>
      <c r="B234" s="5"/>
      <c r="C234" s="6"/>
      <c r="D234" s="31"/>
      <c r="E234" s="9">
        <f>SUM(J224:J231)</f>
        <v>0</v>
      </c>
      <c r="F234" s="31" t="s">
        <v>27</v>
      </c>
      <c r="G234" s="32"/>
      <c r="M234" s="28"/>
      <c r="N234" s="29"/>
      <c r="O234" s="30"/>
      <c r="P234" s="31"/>
      <c r="Q234" s="9">
        <f>SUM(V224:V231)</f>
        <v>0</v>
      </c>
      <c r="R234" s="31" t="s">
        <v>27</v>
      </c>
      <c r="S234" s="32"/>
    </row>
    <row r="235" spans="1:23" ht="13.5" thickBot="1" x14ac:dyDescent="0.25">
      <c r="A235" s="4"/>
      <c r="B235" s="5"/>
      <c r="C235" s="6"/>
      <c r="D235" s="31"/>
      <c r="E235" s="9">
        <f>SUM(K224:K231)</f>
        <v>0</v>
      </c>
      <c r="F235" s="31" t="s">
        <v>29</v>
      </c>
      <c r="G235" s="32"/>
      <c r="M235" s="28"/>
      <c r="N235" s="29"/>
      <c r="O235" s="30"/>
      <c r="P235" s="31"/>
      <c r="Q235" s="9">
        <f>SUM(W224:W231)</f>
        <v>0</v>
      </c>
      <c r="R235" s="31" t="s">
        <v>29</v>
      </c>
      <c r="S235" s="32"/>
    </row>
    <row r="236" spans="1:23" x14ac:dyDescent="0.2">
      <c r="A236" s="235" t="s">
        <v>91</v>
      </c>
      <c r="B236" s="236"/>
      <c r="C236" s="236"/>
      <c r="D236" s="236"/>
      <c r="E236" s="236"/>
      <c r="F236" s="236"/>
      <c r="G236" s="237"/>
      <c r="H236" s="2"/>
      <c r="I236" s="2"/>
      <c r="J236" s="2"/>
      <c r="M236" s="241" t="s">
        <v>46</v>
      </c>
      <c r="N236" s="242"/>
      <c r="O236" s="242"/>
      <c r="P236" s="242"/>
      <c r="Q236" s="242"/>
      <c r="R236" s="242"/>
      <c r="S236" s="243"/>
    </row>
    <row r="237" spans="1:23" x14ac:dyDescent="0.2">
      <c r="A237" s="4">
        <v>1</v>
      </c>
      <c r="B237" s="5">
        <v>562</v>
      </c>
      <c r="C237" s="6" t="s">
        <v>1447</v>
      </c>
      <c r="D237" s="5" t="str">
        <f>IF(B237="","",LOOKUP(B237,Entries!B$2:B$995,Entries!K$2:K$995))</f>
        <v>Katie  Buckley</v>
      </c>
      <c r="E237" s="5" t="str">
        <f>IF(B237="","",LOOKUP(B237,Entries!B$2:B$995,Entries!E$2:E$995))</f>
        <v>F17</v>
      </c>
      <c r="F237" s="5" t="str">
        <f>IF(B237="","",LOOKUP(B237,Entries!B$2:B$995,Entries!F$2:F$995))</f>
        <v>Keighley &amp; Craven</v>
      </c>
      <c r="G237" s="5" t="str">
        <f>IF(B237="","",LOOKUP(B237,Entries!B$2:B$995,Entries!G$2:G$995))</f>
        <v>F</v>
      </c>
      <c r="H237" s="3">
        <f>IF(F237="Skyrac AC",8,0)</f>
        <v>0</v>
      </c>
      <c r="I237" s="3">
        <f>IF(F237="Longwood Harriers",8,0)</f>
        <v>0</v>
      </c>
      <c r="J237" s="3">
        <f>IF(F237="Keighley &amp; Craven",8,0)</f>
        <v>8</v>
      </c>
      <c r="K237" s="3">
        <f>IF(F237="Pontefract AC",8,0)</f>
        <v>0</v>
      </c>
      <c r="M237" s="4">
        <v>1</v>
      </c>
      <c r="N237" s="5">
        <v>465</v>
      </c>
      <c r="O237" s="6">
        <v>1.5</v>
      </c>
      <c r="P237" s="5" t="str">
        <f>IF(N237="","",LOOKUP(N237,Entries!B$2:B$995,Entries!K$2:K$995))</f>
        <v>Beatrice Cunningham</v>
      </c>
      <c r="Q237" s="5" t="str">
        <f>IF(N237="","",LOOKUP(N237,Entries!B$2:B$995,Entries!E$2:E$995))</f>
        <v>F17</v>
      </c>
      <c r="R237" s="5" t="str">
        <f>IF(N237="","",LOOKUP(N237,Entries!B$2:B$995,Entries!F$2:F$995))</f>
        <v>Pontefract AC</v>
      </c>
      <c r="S237" s="5" t="str">
        <f>IF(N237="","",LOOKUP(N237,Entries!B$2:B$995,Entries!G$2:G$995))</f>
        <v>F</v>
      </c>
      <c r="T237" s="3">
        <f>IF(R237="Skyrac AC",8,0)</f>
        <v>0</v>
      </c>
      <c r="U237" s="3">
        <f>IF(R237="Longwood Harriers",8,0)</f>
        <v>0</v>
      </c>
      <c r="V237" s="3">
        <f>IF(R237="Keighley &amp; Craven",8,0)</f>
        <v>0</v>
      </c>
      <c r="W237" s="3">
        <f>IF(R237="Pontefract AC",8,0)</f>
        <v>8</v>
      </c>
    </row>
    <row r="238" spans="1:23" x14ac:dyDescent="0.2">
      <c r="A238" s="4">
        <v>2</v>
      </c>
      <c r="B238" s="5">
        <v>555</v>
      </c>
      <c r="C238" s="6" t="s">
        <v>1448</v>
      </c>
      <c r="D238" s="5" t="str">
        <f>IF(B238="","",LOOKUP(B238,Entries!B$2:B$995,Entries!K$2:K$995))</f>
        <v>Alice  O'Sullivan</v>
      </c>
      <c r="E238" s="5" t="str">
        <f>IF(B238="","",LOOKUP(B238,Entries!B$2:B$995,Entries!E$2:E$995))</f>
        <v>F17</v>
      </c>
      <c r="F238" s="5" t="str">
        <f>IF(B238="","",LOOKUP(B238,Entries!B$2:B$995,Entries!F$2:F$995))</f>
        <v>Keighley &amp; Craven</v>
      </c>
      <c r="G238" s="5" t="str">
        <f>IF(B238="","",LOOKUP(B238,Entries!B$2:B$995,Entries!G$2:G$995))</f>
        <v>F</v>
      </c>
      <c r="H238" s="3">
        <f>IF(F238="Skyrac AC",7,0)</f>
        <v>0</v>
      </c>
      <c r="I238" s="3">
        <f>IF(F238="Longwood Harriers",7,0)</f>
        <v>0</v>
      </c>
      <c r="J238" s="3">
        <f>IF(F238="Keighley &amp; Craven",7,0)</f>
        <v>7</v>
      </c>
      <c r="K238" s="3">
        <f>IF(F238="Pontefract AC",7,0)</f>
        <v>0</v>
      </c>
      <c r="M238" s="4">
        <v>2</v>
      </c>
      <c r="N238" s="5"/>
      <c r="O238" s="6"/>
      <c r="P238" s="5" t="str">
        <f>IF(N238="","",LOOKUP(N238,Entries!B$2:B$995,Entries!K$2:K$995))</f>
        <v/>
      </c>
      <c r="Q238" s="5" t="str">
        <f>IF(N238="","",LOOKUP(N238,Entries!B$2:B$995,Entries!E$2:E$995))</f>
        <v/>
      </c>
      <c r="R238" s="5" t="str">
        <f>IF(N238="","",LOOKUP(N238,Entries!B$2:B$995,Entries!F$2:F$995))</f>
        <v/>
      </c>
      <c r="S238" s="5" t="str">
        <f>IF(N238="","",LOOKUP(N238,Entries!B$2:B$995,Entries!G$2:G$995))</f>
        <v/>
      </c>
      <c r="T238" s="3">
        <f>IF(R238="Skyrac AC",7,0)</f>
        <v>0</v>
      </c>
      <c r="U238" s="3">
        <f>IF(R238="Longwood Harriers",7,0)</f>
        <v>0</v>
      </c>
      <c r="V238" s="3">
        <f>IF(R238="Keighley &amp; Craven",7,0)</f>
        <v>0</v>
      </c>
      <c r="W238" s="3">
        <f>IF(R238="Pontefract AC",7,0)</f>
        <v>0</v>
      </c>
    </row>
    <row r="239" spans="1:23" x14ac:dyDescent="0.2">
      <c r="A239" s="4">
        <v>3</v>
      </c>
      <c r="B239" s="5">
        <v>467</v>
      </c>
      <c r="C239" s="6" t="s">
        <v>1446</v>
      </c>
      <c r="D239" s="5" t="str">
        <f>IF(B239="","",LOOKUP(B239,Entries!B$2:B$995,Entries!K$2:K$995))</f>
        <v>Julia Rutkowska</v>
      </c>
      <c r="E239" s="5" t="str">
        <f>IF(B239="","",LOOKUP(B239,Entries!B$2:B$995,Entries!E$2:E$995))</f>
        <v>F17</v>
      </c>
      <c r="F239" s="5" t="str">
        <f>IF(B239="","",LOOKUP(B239,Entries!B$2:B$995,Entries!F$2:F$995))</f>
        <v>Pontefract AC</v>
      </c>
      <c r="G239" s="5" t="str">
        <f>IF(B239="","",LOOKUP(B239,Entries!B$2:B$995,Entries!G$2:G$995))</f>
        <v>F</v>
      </c>
      <c r="H239" s="3">
        <f>IF(F239="Skyrac AC",6,0)</f>
        <v>0</v>
      </c>
      <c r="I239" s="3">
        <f>IF(F239="Longwood Harriers",6,0)</f>
        <v>0</v>
      </c>
      <c r="J239" s="3">
        <f>IF(F239="Keighley &amp; Craven",6,0)</f>
        <v>0</v>
      </c>
      <c r="K239" s="3">
        <f>IF(F239="Pontefract AC",6,0)</f>
        <v>6</v>
      </c>
      <c r="M239" s="4">
        <v>3</v>
      </c>
      <c r="N239" s="5"/>
      <c r="O239" s="6"/>
      <c r="P239" s="5" t="str">
        <f>IF(N239="","",LOOKUP(N239,Entries!B$2:B$995,Entries!K$2:K$995))</f>
        <v/>
      </c>
      <c r="Q239" s="5" t="str">
        <f>IF(N239="","",LOOKUP(N239,Entries!B$2:B$995,Entries!E$2:E$995))</f>
        <v/>
      </c>
      <c r="R239" s="5" t="str">
        <f>IF(N239="","",LOOKUP(N239,Entries!B$2:B$995,Entries!F$2:F$995))</f>
        <v/>
      </c>
      <c r="S239" s="5" t="str">
        <f>IF(N239="","",LOOKUP(N239,Entries!B$2:B$995,Entries!G$2:G$995))</f>
        <v/>
      </c>
      <c r="T239" s="3">
        <f>IF(R239="Skyrac AC",6,0)</f>
        <v>0</v>
      </c>
      <c r="U239" s="3">
        <f>IF(R239="Longwood Harriers",6,0)</f>
        <v>0</v>
      </c>
      <c r="V239" s="3">
        <f>IF(R239="Keighley &amp; Craven",6,0)</f>
        <v>0</v>
      </c>
      <c r="W239" s="3">
        <f>IF(R239="Pontefract AC",6,0)</f>
        <v>0</v>
      </c>
    </row>
    <row r="240" spans="1:23" x14ac:dyDescent="0.2">
      <c r="A240" s="4">
        <v>4</v>
      </c>
      <c r="B240" s="5"/>
      <c r="C240" s="6"/>
      <c r="D240" s="5" t="str">
        <f>IF(B240="","",LOOKUP(B240,Entries!B$2:B$995,Entries!K$2:K$995))</f>
        <v/>
      </c>
      <c r="E240" s="5" t="str">
        <f>IF(B240="","",LOOKUP(B240,Entries!B$2:B$995,Entries!E$2:E$995))</f>
        <v/>
      </c>
      <c r="F240" s="5" t="str">
        <f>IF(B240="","",LOOKUP(B240,Entries!B$2:B$995,Entries!F$2:F$995))</f>
        <v/>
      </c>
      <c r="G240" s="5" t="str">
        <f>IF(B240="","",LOOKUP(B240,Entries!B$2:B$995,Entries!G$2:G$995))</f>
        <v/>
      </c>
      <c r="H240" s="3">
        <f>IF(F240="Skyrac AC",5,0)</f>
        <v>0</v>
      </c>
      <c r="I240" s="3">
        <f>IF(F240="Longwood Harriers",5,0)</f>
        <v>0</v>
      </c>
      <c r="J240" s="3">
        <f>IF(F240="Keighley &amp; Craven",5,0)</f>
        <v>0</v>
      </c>
      <c r="K240" s="3">
        <f>IF(F240="Pontefract AC",5,0)</f>
        <v>0</v>
      </c>
      <c r="M240" s="4">
        <v>4</v>
      </c>
      <c r="N240" s="5"/>
      <c r="O240" s="6"/>
      <c r="P240" s="5" t="str">
        <f>IF(N240="","",LOOKUP(N240,Entries!B$2:B$995,Entries!K$2:K$995))</f>
        <v/>
      </c>
      <c r="Q240" s="5" t="str">
        <f>IF(N240="","",LOOKUP(N240,Entries!B$2:B$995,Entries!E$2:E$995))</f>
        <v/>
      </c>
      <c r="R240" s="5" t="str">
        <f>IF(N240="","",LOOKUP(N240,Entries!B$2:B$995,Entries!F$2:F$995))</f>
        <v/>
      </c>
      <c r="S240" s="5" t="str">
        <f>IF(N240="","",LOOKUP(N240,Entries!B$2:B$995,Entries!G$2:G$995))</f>
        <v/>
      </c>
      <c r="T240" s="3">
        <f>IF(R240="Skyrac AC",5,0)</f>
        <v>0</v>
      </c>
      <c r="U240" s="3">
        <f>IF(R240="Longwood Harriers",5,0)</f>
        <v>0</v>
      </c>
      <c r="V240" s="3">
        <f>IF(R240="Keighley &amp; Craven",5,0)</f>
        <v>0</v>
      </c>
      <c r="W240" s="3">
        <f>IF(R240="Pontefract AC",5,0)</f>
        <v>0</v>
      </c>
    </row>
    <row r="241" spans="1:23" x14ac:dyDescent="0.2">
      <c r="A241" s="4">
        <v>5</v>
      </c>
      <c r="B241" s="5"/>
      <c r="C241" s="6"/>
      <c r="D241" s="5" t="str">
        <f>IF(B241="","",LOOKUP(B241,Entries!B$2:B$995,Entries!K$2:K$995))</f>
        <v/>
      </c>
      <c r="E241" s="5" t="str">
        <f>IF(B241="","",LOOKUP(B241,Entries!B$2:B$995,Entries!E$2:E$995))</f>
        <v/>
      </c>
      <c r="F241" s="5" t="str">
        <f>IF(B241="","",LOOKUP(B241,Entries!B$2:B$995,Entries!F$2:F$995))</f>
        <v/>
      </c>
      <c r="G241" s="5" t="str">
        <f>IF(B241="","",LOOKUP(B241,Entries!B$2:B$995,Entries!G$2:G$995))</f>
        <v/>
      </c>
      <c r="H241" s="3">
        <f>IF(F241="Skyrac AC",4,0)</f>
        <v>0</v>
      </c>
      <c r="I241" s="3">
        <f>IF(F241="Longwood Harriers",4,0)</f>
        <v>0</v>
      </c>
      <c r="J241" s="3">
        <f>IF(F241="Keighley &amp; Craven",4,0)</f>
        <v>0</v>
      </c>
      <c r="K241" s="3">
        <f>IF(F241="Pontefract AC",4,0)</f>
        <v>0</v>
      </c>
      <c r="M241" s="4">
        <v>5</v>
      </c>
      <c r="N241" s="5"/>
      <c r="O241" s="6"/>
      <c r="P241" s="5" t="str">
        <f>IF(N241="","",LOOKUP(N241,Entries!B$2:B$995,Entries!K$2:K$995))</f>
        <v/>
      </c>
      <c r="Q241" s="5" t="str">
        <f>IF(N241="","",LOOKUP(N241,Entries!B$2:B$995,Entries!E$2:E$995))</f>
        <v/>
      </c>
      <c r="R241" s="5" t="str">
        <f>IF(N241="","",LOOKUP(N241,Entries!B$2:B$995,Entries!F$2:F$995))</f>
        <v/>
      </c>
      <c r="S241" s="5" t="str">
        <f>IF(N241="","",LOOKUP(N241,Entries!B$2:B$995,Entries!G$2:G$995))</f>
        <v/>
      </c>
      <c r="T241" s="3">
        <f>IF(R241="Skyrac AC",4,0)</f>
        <v>0</v>
      </c>
      <c r="U241" s="3">
        <f>IF(R241="Longwood Harriers",4,0)</f>
        <v>0</v>
      </c>
      <c r="V241" s="3">
        <f>IF(R241="Keighley &amp; Craven",4,0)</f>
        <v>0</v>
      </c>
      <c r="W241" s="3">
        <f>IF(R241="Pontefract AC",4,0)</f>
        <v>0</v>
      </c>
    </row>
    <row r="242" spans="1:23" x14ac:dyDescent="0.2">
      <c r="A242" s="4">
        <v>6</v>
      </c>
      <c r="B242" s="5"/>
      <c r="C242" s="6"/>
      <c r="D242" s="5" t="str">
        <f>IF(B242="","",LOOKUP(B242,Entries!B$2:B$995,Entries!K$2:K$995))</f>
        <v/>
      </c>
      <c r="E242" s="5" t="str">
        <f>IF(B242="","",LOOKUP(B242,Entries!B$2:B$995,Entries!E$2:E$995))</f>
        <v/>
      </c>
      <c r="F242" s="5" t="str">
        <f>IF(B242="","",LOOKUP(B242,Entries!B$2:B$995,Entries!F$2:F$995))</f>
        <v/>
      </c>
      <c r="G242" s="5" t="str">
        <f>IF(B242="","",LOOKUP(B242,Entries!B$2:B$995,Entries!G$2:G$995))</f>
        <v/>
      </c>
      <c r="H242" s="3">
        <f>IF(F242="Skyrac AC",3,0)</f>
        <v>0</v>
      </c>
      <c r="I242" s="3">
        <f>IF(F242="Longwood Harriers",3,0)</f>
        <v>0</v>
      </c>
      <c r="J242" s="3">
        <f>IF(F242="Keighley &amp; Craven",3,0)</f>
        <v>0</v>
      </c>
      <c r="K242" s="3">
        <f>IF(F242="Pontefract AC",3,0)</f>
        <v>0</v>
      </c>
      <c r="M242" s="4">
        <v>6</v>
      </c>
      <c r="N242" s="5"/>
      <c r="O242" s="6"/>
      <c r="P242" s="5" t="str">
        <f>IF(N242="","",LOOKUP(N242,Entries!B$2:B$995,Entries!K$2:K$995))</f>
        <v/>
      </c>
      <c r="Q242" s="5" t="str">
        <f>IF(N242="","",LOOKUP(N242,Entries!B$2:B$995,Entries!E$2:E$995))</f>
        <v/>
      </c>
      <c r="R242" s="5" t="str">
        <f>IF(N242="","",LOOKUP(N242,Entries!B$2:B$995,Entries!F$2:F$995))</f>
        <v/>
      </c>
      <c r="S242" s="5" t="str">
        <f>IF(N242="","",LOOKUP(N242,Entries!B$2:B$995,Entries!G$2:G$995))</f>
        <v/>
      </c>
      <c r="T242" s="3">
        <f>IF(R242="Skyrac AC",3,0)</f>
        <v>0</v>
      </c>
      <c r="U242" s="3">
        <f>IF(R242="Longwood Harriers",3,0)</f>
        <v>0</v>
      </c>
      <c r="V242" s="3">
        <f>IF(R242="Keighley &amp; Craven",3,0)</f>
        <v>0</v>
      </c>
      <c r="W242" s="3">
        <f>IF(R242="Pontefract AC",3,0)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3">
        <f>IF(F243="Skyrac AC",2,0)</f>
        <v>0</v>
      </c>
      <c r="I243" s="3">
        <f>IF(F243="Longwood Harriers",2,0)</f>
        <v>0</v>
      </c>
      <c r="J243" s="3">
        <f>IF(F243="Keighley &amp; Craven",2,0)</f>
        <v>0</v>
      </c>
      <c r="K243" s="3">
        <f>IF(F243="Pontefract AC",2,0)</f>
        <v>0</v>
      </c>
      <c r="M243" s="4">
        <v>7</v>
      </c>
      <c r="N243" s="5"/>
      <c r="O243" s="6"/>
      <c r="P243" s="5" t="str">
        <f>IF(N243="","",LOOKUP(N243,Entries!B$2:B$995,Entries!K$2:K$995))</f>
        <v/>
      </c>
      <c r="Q243" s="5" t="str">
        <f>IF(N243="","",LOOKUP(N243,Entries!B$2:B$995,Entries!E$2:E$995))</f>
        <v/>
      </c>
      <c r="R243" s="5" t="str">
        <f>IF(N243="","",LOOKUP(N243,Entries!B$2:B$995,Entries!F$2:F$995))</f>
        <v/>
      </c>
      <c r="S243" s="5" t="str">
        <f>IF(N243="","",LOOKUP(N243,Entries!B$2:B$995,Entries!G$2:G$995))</f>
        <v/>
      </c>
      <c r="T243" s="3">
        <f>IF(R243="Skyrac AC",2,0)</f>
        <v>0</v>
      </c>
      <c r="U243" s="3">
        <f>IF(R243="Longwood Harriers",2,0)</f>
        <v>0</v>
      </c>
      <c r="V243" s="3">
        <f>IF(R243="Keighley &amp; Craven",2,0)</f>
        <v>0</v>
      </c>
      <c r="W243" s="3">
        <f>IF(R243="Pontefract AC",2,0)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3">
        <f>IF(F244="Skyrac AC",1,0)</f>
        <v>0</v>
      </c>
      <c r="I244" s="3">
        <f>IF(F244="Longwood Harriers",1,0)</f>
        <v>0</v>
      </c>
      <c r="J244" s="3">
        <f>IF(F244="Keighley &amp; Craven",1,0)</f>
        <v>0</v>
      </c>
      <c r="K244" s="3">
        <f>IF(F244="Pontefract AC",1,0)</f>
        <v>0</v>
      </c>
      <c r="M244" s="4">
        <v>8</v>
      </c>
      <c r="N244" s="5"/>
      <c r="O244" s="6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3">
        <f>IF(R244="Skyrac AC",1,0)</f>
        <v>0</v>
      </c>
      <c r="U244" s="3">
        <f>IF(R244="Longwood Harriers",1,0)</f>
        <v>0</v>
      </c>
      <c r="V244" s="3">
        <f>IF(R244="Keighley &amp; Craven",1,0)</f>
        <v>0</v>
      </c>
      <c r="W244" s="3">
        <f>IF(R244="Pontefract AC",1,0)</f>
        <v>0</v>
      </c>
    </row>
    <row r="245" spans="1:23" x14ac:dyDescent="0.2">
      <c r="A245" s="4"/>
      <c r="B245" s="5"/>
      <c r="C245" s="6"/>
      <c r="D245" s="8" t="s">
        <v>17</v>
      </c>
      <c r="E245" s="9">
        <f>SUM(H237:H244)</f>
        <v>0</v>
      </c>
      <c r="F245" s="9" t="s">
        <v>28</v>
      </c>
      <c r="G245" s="9"/>
      <c r="M245" s="4"/>
      <c r="N245" s="5"/>
      <c r="O245" s="6"/>
      <c r="P245" s="8" t="s">
        <v>17</v>
      </c>
      <c r="Q245" s="9">
        <f>SUM(T237:T244)</f>
        <v>0</v>
      </c>
      <c r="R245" s="9" t="s">
        <v>28</v>
      </c>
      <c r="S245" s="9"/>
    </row>
    <row r="246" spans="1:23" x14ac:dyDescent="0.2">
      <c r="A246" s="4"/>
      <c r="B246" s="5"/>
      <c r="C246" s="6"/>
      <c r="D246" s="9"/>
      <c r="E246" s="9">
        <f>SUM(I237:I244)</f>
        <v>0</v>
      </c>
      <c r="F246" s="9" t="s">
        <v>1337</v>
      </c>
      <c r="G246" s="9"/>
      <c r="M246" s="4"/>
      <c r="N246" s="5"/>
      <c r="O246" s="6"/>
      <c r="P246" s="9"/>
      <c r="Q246" s="9">
        <f>SUM(U237:U244)</f>
        <v>0</v>
      </c>
      <c r="R246" s="9" t="s">
        <v>1337</v>
      </c>
      <c r="S246" s="9"/>
    </row>
    <row r="247" spans="1:23" x14ac:dyDescent="0.2">
      <c r="A247" s="4"/>
      <c r="B247" s="5"/>
      <c r="C247" s="6"/>
      <c r="D247" s="31"/>
      <c r="E247" s="9">
        <f>SUM(J237:J244)</f>
        <v>15</v>
      </c>
      <c r="F247" s="31" t="s">
        <v>27</v>
      </c>
      <c r="G247" s="32"/>
      <c r="M247" s="28"/>
      <c r="N247" s="29"/>
      <c r="O247" s="30"/>
      <c r="P247" s="31"/>
      <c r="Q247" s="9">
        <f>SUM(V237:V244)</f>
        <v>0</v>
      </c>
      <c r="R247" s="31" t="s">
        <v>27</v>
      </c>
      <c r="S247" s="32"/>
    </row>
    <row r="248" spans="1:23" ht="13.5" thickBot="1" x14ac:dyDescent="0.25">
      <c r="A248" s="4"/>
      <c r="B248" s="5"/>
      <c r="C248" s="6"/>
      <c r="D248" s="31"/>
      <c r="E248" s="9">
        <f>SUM(K237:K244)</f>
        <v>6</v>
      </c>
      <c r="F248" s="31" t="s">
        <v>29</v>
      </c>
      <c r="G248" s="32"/>
      <c r="M248" s="28"/>
      <c r="N248" s="29"/>
      <c r="O248" s="30"/>
      <c r="P248" s="31"/>
      <c r="Q248" s="9">
        <f>SUM(W237:W244)</f>
        <v>8</v>
      </c>
      <c r="R248" s="31" t="s">
        <v>29</v>
      </c>
      <c r="S248" s="32"/>
    </row>
    <row r="249" spans="1:23" x14ac:dyDescent="0.2">
      <c r="A249" s="235" t="s">
        <v>70</v>
      </c>
      <c r="B249" s="236"/>
      <c r="C249" s="236"/>
      <c r="D249" s="236"/>
      <c r="E249" s="236"/>
      <c r="F249" s="236"/>
      <c r="G249" s="237"/>
      <c r="H249" s="2"/>
      <c r="I249" s="2"/>
      <c r="J249" s="2"/>
      <c r="M249" s="241" t="s">
        <v>47</v>
      </c>
      <c r="N249" s="242"/>
      <c r="O249" s="242"/>
      <c r="P249" s="242"/>
      <c r="Q249" s="242"/>
      <c r="R249" s="242"/>
      <c r="S249" s="243"/>
      <c r="T249" s="2"/>
      <c r="U249" s="2"/>
      <c r="V249" s="2"/>
    </row>
    <row r="250" spans="1:23" x14ac:dyDescent="0.2">
      <c r="A250" s="4">
        <v>1</v>
      </c>
      <c r="B250" s="5">
        <v>496</v>
      </c>
      <c r="C250" s="6" t="s">
        <v>1451</v>
      </c>
      <c r="D250" s="5" t="str">
        <f>IF(B250="","",LOOKUP(B250,Entries!B$2:B$995,Entries!K$2:K$995))</f>
        <v>Lucas  Brookfield</v>
      </c>
      <c r="E250" s="5" t="str">
        <f>IF(B250="","",LOOKUP(B250,Entries!B$2:B$995,Entries!E$2:E$995))</f>
        <v>M17</v>
      </c>
      <c r="F250" s="5" t="str">
        <f>IF(B250="","",LOOKUP(B250,Entries!B$2:B$995,Entries!F$2:F$995))</f>
        <v>Skyrac AC</v>
      </c>
      <c r="G250" s="5" t="str">
        <f>IF(B250="","",LOOKUP(B250,Entries!B$2:B$995,Entries!G$2:G$995))</f>
        <v>M</v>
      </c>
      <c r="H250" s="3">
        <f>IF(F250="Skyrac AC",8,0)</f>
        <v>8</v>
      </c>
      <c r="I250" s="3">
        <f>IF(F250="Longwood Harriers",8,0)</f>
        <v>0</v>
      </c>
      <c r="J250" s="3">
        <f>IF(F250="Keighley &amp; Craven",8,0)</f>
        <v>0</v>
      </c>
      <c r="K250" s="3">
        <f>IF(F250="Pontefract AC",8,0)</f>
        <v>0</v>
      </c>
      <c r="M250" s="4">
        <v>1</v>
      </c>
      <c r="N250" s="5">
        <v>457</v>
      </c>
      <c r="O250" s="6">
        <v>12.15</v>
      </c>
      <c r="P250" s="5" t="str">
        <f>IF(N250="","",LOOKUP(N250,Entries!B$2:B$995,Entries!K$2:K$995))</f>
        <v>Niamh Fraser</v>
      </c>
      <c r="Q250" s="5" t="str">
        <f>IF(N250="","",LOOKUP(N250,Entries!B$2:B$995,Entries!E$2:E$995))</f>
        <v>F15</v>
      </c>
      <c r="R250" s="5" t="str">
        <f>IF(N250="","",LOOKUP(N250,Entries!B$2:B$995,Entries!F$2:F$995))</f>
        <v>Pontefract AC</v>
      </c>
      <c r="S250" s="5" t="str">
        <f>IF(N250="","",LOOKUP(N250,Entries!B$2:B$995,Entries!G$2:G$995))</f>
        <v>F</v>
      </c>
      <c r="T250" s="3">
        <f>IF(R250="Skyrac AC",8,0)</f>
        <v>0</v>
      </c>
      <c r="U250" s="3">
        <f>IF(R250="Longwood Harriers",8,0)</f>
        <v>0</v>
      </c>
      <c r="V250" s="3">
        <f>IF(R250="Keighley &amp; Craven",8,0)</f>
        <v>0</v>
      </c>
      <c r="W250" s="3">
        <f>IF(R250="Pontefract AC",8,0)</f>
        <v>8</v>
      </c>
    </row>
    <row r="251" spans="1:23" x14ac:dyDescent="0.2">
      <c r="A251" s="4">
        <v>2</v>
      </c>
      <c r="B251" s="5">
        <v>497</v>
      </c>
      <c r="C251" s="6" t="s">
        <v>1420</v>
      </c>
      <c r="D251" s="5" t="str">
        <f>IF(B251="","",LOOKUP(B251,Entries!B$2:B$995,Entries!K$2:K$995))</f>
        <v>Casper Brookfield</v>
      </c>
      <c r="E251" s="5" t="str">
        <f>IF(B251="","",LOOKUP(B251,Entries!B$2:B$995,Entries!E$2:E$995))</f>
        <v>M17</v>
      </c>
      <c r="F251" s="5" t="str">
        <f>IF(B251="","",LOOKUP(B251,Entries!B$2:B$995,Entries!F$2:F$995))</f>
        <v>Skyrac AC</v>
      </c>
      <c r="G251" s="5" t="str">
        <f>IF(B251="","",LOOKUP(B251,Entries!B$2:B$995,Entries!G$2:G$995))</f>
        <v>M</v>
      </c>
      <c r="H251" s="3">
        <f>IF(F251="Skyrac AC",7,0)</f>
        <v>7</v>
      </c>
      <c r="I251" s="3">
        <f>IF(F251="Longwood Harriers",7,0)</f>
        <v>0</v>
      </c>
      <c r="J251" s="3">
        <f>IF(F251="Keighley &amp; Craven",7,0)</f>
        <v>0</v>
      </c>
      <c r="K251" s="3">
        <f>IF(F251="Pontefract AC",7,0)</f>
        <v>0</v>
      </c>
      <c r="M251" s="4">
        <v>2</v>
      </c>
      <c r="N251" s="5">
        <v>484</v>
      </c>
      <c r="O251" s="6">
        <v>10.199999999999999</v>
      </c>
      <c r="P251" s="5" t="str">
        <f>IF(N251="","",LOOKUP(N251,Entries!B$2:B$995,Entries!K$2:K$995))</f>
        <v>Hannah Cleavin</v>
      </c>
      <c r="Q251" s="5" t="str">
        <f>IF(N251="","",LOOKUP(N251,Entries!B$2:B$995,Entries!E$2:E$995))</f>
        <v>F15</v>
      </c>
      <c r="R251" s="5" t="str">
        <f>IF(N251="","",LOOKUP(N251,Entries!B$2:B$995,Entries!F$2:F$995))</f>
        <v>Skyrac AC</v>
      </c>
      <c r="S251" s="5" t="str">
        <f>IF(N251="","",LOOKUP(N251,Entries!B$2:B$995,Entries!G$2:G$995))</f>
        <v>F</v>
      </c>
      <c r="T251" s="3">
        <f>IF(R251="Skyrac AC",7,0)</f>
        <v>7</v>
      </c>
      <c r="U251" s="3">
        <f>IF(R251="Longwood Harriers",7,0)</f>
        <v>0</v>
      </c>
      <c r="V251" s="3">
        <f>IF(R251="Keighley &amp; Craven",7,0)</f>
        <v>0</v>
      </c>
      <c r="W251" s="3">
        <f>IF(R251="Pontefract AC",7,0)</f>
        <v>0</v>
      </c>
    </row>
    <row r="252" spans="1:23" x14ac:dyDescent="0.2">
      <c r="A252" s="4">
        <v>3</v>
      </c>
      <c r="B252" s="5"/>
      <c r="C252" s="6"/>
      <c r="D252" s="5" t="str">
        <f>IF(B252="","",LOOKUP(B252,Entries!B$2:B$995,Entries!K$2:K$995))</f>
        <v/>
      </c>
      <c r="E252" s="5" t="str">
        <f>IF(B252="","",LOOKUP(B252,Entries!B$2:B$995,Entries!E$2:E$995))</f>
        <v/>
      </c>
      <c r="F252" s="5" t="str">
        <f>IF(B252="","",LOOKUP(B252,Entries!B$2:B$995,Entries!F$2:F$995))</f>
        <v/>
      </c>
      <c r="G252" s="5" t="str">
        <f>IF(B252="","",LOOKUP(B252,Entries!B$2:B$995,Entries!G$2:G$995))</f>
        <v/>
      </c>
      <c r="H252" s="3">
        <f>IF(F252="Skyrac AC",6,0)</f>
        <v>0</v>
      </c>
      <c r="I252" s="3">
        <f>IF(F252="Longwood Harriers",6,0)</f>
        <v>0</v>
      </c>
      <c r="J252" s="3">
        <f>IF(F252="Keighley &amp; Craven",6,0)</f>
        <v>0</v>
      </c>
      <c r="K252" s="3">
        <f>IF(F252="Pontefract AC",6,0)</f>
        <v>0</v>
      </c>
      <c r="M252" s="4">
        <v>3</v>
      </c>
      <c r="N252" s="5"/>
      <c r="O252" s="6"/>
      <c r="P252" s="5" t="str">
        <f>IF(N252="","",LOOKUP(N252,Entries!B$2:B$995,Entries!K$2:K$995))</f>
        <v/>
      </c>
      <c r="Q252" s="5" t="str">
        <f>IF(N252="","",LOOKUP(N252,Entries!B$2:B$995,Entries!E$2:E$995))</f>
        <v/>
      </c>
      <c r="R252" s="5" t="str">
        <f>IF(N252="","",LOOKUP(N252,Entries!B$2:B$995,Entries!F$2:F$995))</f>
        <v/>
      </c>
      <c r="S252" s="5" t="str">
        <f>IF(N252="","",LOOKUP(N252,Entries!B$2:B$995,Entries!G$2:G$995))</f>
        <v/>
      </c>
      <c r="T252" s="3">
        <f>IF(R252="Skyrac AC",6,0)</f>
        <v>0</v>
      </c>
      <c r="U252" s="3">
        <f>IF(R252="Longwood Harriers",6,0)</f>
        <v>0</v>
      </c>
      <c r="V252" s="3">
        <f>IF(R252="Keighley &amp; Craven",6,0)</f>
        <v>0</v>
      </c>
      <c r="W252" s="3">
        <f>IF(R252="Pontefract AC",6,0)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IF(B253="","",LOOKUP(B253,Entries!B$2:B$995,Entries!K$2:K$995))</f>
        <v/>
      </c>
      <c r="E253" s="5" t="str">
        <f>IF(B253="","",LOOKUP(B253,Entries!B$2:B$995,Entries!E$2:E$995))</f>
        <v/>
      </c>
      <c r="F253" s="5" t="str">
        <f>IF(B253="","",LOOKUP(B253,Entries!B$2:B$995,Entries!F$2:F$995))</f>
        <v/>
      </c>
      <c r="G253" s="5" t="str">
        <f>IF(B253="","",LOOKUP(B253,Entries!B$2:B$995,Entries!G$2:G$995))</f>
        <v/>
      </c>
      <c r="H253" s="3">
        <f>IF(F253="Skyrac AC",5,0)</f>
        <v>0</v>
      </c>
      <c r="I253" s="3">
        <f>IF(F253="Longwood Harriers",5,0)</f>
        <v>0</v>
      </c>
      <c r="J253" s="3">
        <f>IF(F253="Keighley &amp; Craven",5,0)</f>
        <v>0</v>
      </c>
      <c r="K253" s="3">
        <f>IF(F253="Pontefract AC",5,0)</f>
        <v>0</v>
      </c>
      <c r="M253" s="4">
        <v>4</v>
      </c>
      <c r="N253" s="5"/>
      <c r="O253" s="6"/>
      <c r="P253" s="5" t="str">
        <f>IF(N253="","",LOOKUP(N253,Entries!B$2:B$995,Entries!K$2:K$995))</f>
        <v/>
      </c>
      <c r="Q253" s="5" t="str">
        <f>IF(N253="","",LOOKUP(N253,Entries!B$2:B$995,Entries!E$2:E$995))</f>
        <v/>
      </c>
      <c r="R253" s="5" t="str">
        <f>IF(N253="","",LOOKUP(N253,Entries!B$2:B$995,Entries!F$2:F$995))</f>
        <v/>
      </c>
      <c r="S253" s="5" t="str">
        <f>IF(N253="","",LOOKUP(N253,Entries!B$2:B$995,Entries!G$2:G$995))</f>
        <v/>
      </c>
      <c r="T253" s="3">
        <f>IF(R253="Skyrac AC",5,0)</f>
        <v>0</v>
      </c>
      <c r="U253" s="3">
        <f>IF(R253="Longwood Harriers",5,0)</f>
        <v>0</v>
      </c>
      <c r="V253" s="3">
        <f>IF(R253="Keighley &amp; Craven",5,0)</f>
        <v>0</v>
      </c>
      <c r="W253" s="3">
        <f>IF(R253="Pontefract AC",5,0)</f>
        <v>0</v>
      </c>
    </row>
    <row r="254" spans="1:23" x14ac:dyDescent="0.2">
      <c r="A254" s="4">
        <v>5</v>
      </c>
      <c r="B254" s="5"/>
      <c r="C254" s="6"/>
      <c r="D254" s="5" t="str">
        <f>IF(B254="","",LOOKUP(B254,Entries!B$2:B$995,Entries!K$2:K$995))</f>
        <v/>
      </c>
      <c r="E254" s="5" t="str">
        <f>IF(B254="","",LOOKUP(B254,Entries!B$2:B$995,Entries!E$2:E$995))</f>
        <v/>
      </c>
      <c r="F254" s="5" t="str">
        <f>IF(B254="","",LOOKUP(B254,Entries!B$2:B$995,Entries!F$2:F$995))</f>
        <v/>
      </c>
      <c r="G254" s="5" t="str">
        <f>IF(B254="","",LOOKUP(B254,Entries!B$2:B$995,Entries!G$2:G$995))</f>
        <v/>
      </c>
      <c r="H254" s="3">
        <f>IF(F254="Skyrac AC",4,0)</f>
        <v>0</v>
      </c>
      <c r="I254" s="3">
        <f>IF(F254="Longwood Harriers",4,0)</f>
        <v>0</v>
      </c>
      <c r="J254" s="3">
        <f>IF(F254="Keighley &amp; Craven",4,0)</f>
        <v>0</v>
      </c>
      <c r="K254" s="3">
        <f>IF(F254="Pontefract AC",4,0)</f>
        <v>0</v>
      </c>
      <c r="M254" s="4">
        <v>5</v>
      </c>
      <c r="N254" s="5"/>
      <c r="O254" s="6"/>
      <c r="P254" s="5" t="str">
        <f>IF(N254="","",LOOKUP(N254,Entries!B$2:B$995,Entries!K$2:K$995))</f>
        <v/>
      </c>
      <c r="Q254" s="5" t="str">
        <f>IF(N254="","",LOOKUP(N254,Entries!B$2:B$995,Entries!E$2:E$995))</f>
        <v/>
      </c>
      <c r="R254" s="5" t="str">
        <f>IF(N254="","",LOOKUP(N254,Entries!B$2:B$995,Entries!F$2:F$995))</f>
        <v/>
      </c>
      <c r="S254" s="5" t="str">
        <f>IF(N254="","",LOOKUP(N254,Entries!B$2:B$995,Entries!G$2:G$995))</f>
        <v/>
      </c>
      <c r="T254" s="3">
        <f>IF(R254="Skyrac AC",4,0)</f>
        <v>0</v>
      </c>
      <c r="U254" s="3">
        <f>IF(R254="Longwood Harriers",4,0)</f>
        <v>0</v>
      </c>
      <c r="V254" s="3">
        <f>IF(R254="Keighley &amp; Craven",4,0)</f>
        <v>0</v>
      </c>
      <c r="W254" s="3">
        <f>IF(R254="Pontefract AC",4,0)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3">
        <f>IF(F255="Skyrac AC",3,0)</f>
        <v>0</v>
      </c>
      <c r="I255" s="3">
        <f>IF(F255="Longwood Harriers",3,0)</f>
        <v>0</v>
      </c>
      <c r="J255" s="3">
        <f>IF(F255="Keighley &amp; Craven",3,0)</f>
        <v>0</v>
      </c>
      <c r="K255" s="3">
        <f>IF(F255="Pontefract AC",3,0)</f>
        <v>0</v>
      </c>
      <c r="M255" s="4">
        <v>6</v>
      </c>
      <c r="N255" s="5"/>
      <c r="O255" s="6"/>
      <c r="P255" s="5" t="str">
        <f>IF(N255="","",LOOKUP(N255,Entries!B$2:B$995,Entries!K$2:K$995))</f>
        <v/>
      </c>
      <c r="Q255" s="5" t="str">
        <f>IF(N255="","",LOOKUP(N255,Entries!B$2:B$995,Entries!E$2:E$995))</f>
        <v/>
      </c>
      <c r="R255" s="5" t="str">
        <f>IF(N255="","",LOOKUP(N255,Entries!B$2:B$995,Entries!F$2:F$995))</f>
        <v/>
      </c>
      <c r="S255" s="5" t="str">
        <f>IF(N255="","",LOOKUP(N255,Entries!B$2:B$995,Entries!G$2:G$995))</f>
        <v/>
      </c>
      <c r="T255" s="3">
        <f>IF(R255="Skyrac AC",3,0)</f>
        <v>0</v>
      </c>
      <c r="U255" s="3">
        <f>IF(R255="Longwood Harriers",3,0)</f>
        <v>0</v>
      </c>
      <c r="V255" s="3">
        <f>IF(R255="Keighley &amp; Craven",3,0)</f>
        <v>0</v>
      </c>
      <c r="W255" s="3">
        <f>IF(R255="Pontefract AC",3,0)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3">
        <f>IF(F256="Skyrac AC",2,0)</f>
        <v>0</v>
      </c>
      <c r="I256" s="3">
        <f>IF(F256="Longwood Harriers",2,0)</f>
        <v>0</v>
      </c>
      <c r="J256" s="3">
        <f>IF(F256="Keighley &amp; Craven",2,0)</f>
        <v>0</v>
      </c>
      <c r="K256" s="3">
        <f>IF(F256="Pontefract AC",2,0)</f>
        <v>0</v>
      </c>
      <c r="M256" s="4">
        <v>7</v>
      </c>
      <c r="N256" s="5"/>
      <c r="O256" s="6"/>
      <c r="P256" s="5" t="str">
        <f>IF(N256="","",LOOKUP(N256,Entries!B$2:B$995,Entries!K$2:K$995))</f>
        <v/>
      </c>
      <c r="Q256" s="5" t="str">
        <f>IF(N256="","",LOOKUP(N256,Entries!B$2:B$995,Entries!E$2:E$995))</f>
        <v/>
      </c>
      <c r="R256" s="5" t="str">
        <f>IF(N256="","",LOOKUP(N256,Entries!B$2:B$995,Entries!F$2:F$995))</f>
        <v/>
      </c>
      <c r="S256" s="5" t="str">
        <f>IF(N256="","",LOOKUP(N256,Entries!B$2:B$995,Entries!G$2:G$995))</f>
        <v/>
      </c>
      <c r="T256" s="3">
        <f>IF(R256="Skyrac AC",2,0)</f>
        <v>0</v>
      </c>
      <c r="U256" s="3">
        <f>IF(R256="Longwood Harriers",2,0)</f>
        <v>0</v>
      </c>
      <c r="V256" s="3">
        <f>IF(R256="Keighley &amp; Craven",2,0)</f>
        <v>0</v>
      </c>
      <c r="W256" s="3">
        <f>IF(R256="Pontefract AC",2,0)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3">
        <f>IF(F257="Skyrac AC",1,0)</f>
        <v>0</v>
      </c>
      <c r="I257" s="3">
        <f>IF(F257="Longwood Harriers",1,0)</f>
        <v>0</v>
      </c>
      <c r="J257" s="3">
        <f>IF(F257="Keighley &amp; Craven",1,0)</f>
        <v>0</v>
      </c>
      <c r="K257" s="3">
        <f>IF(F257="Pontefract AC",1,0)</f>
        <v>0</v>
      </c>
      <c r="M257" s="4">
        <v>8</v>
      </c>
      <c r="N257" s="5"/>
      <c r="O257" s="6"/>
      <c r="P257" s="5" t="str">
        <f>IF(N257="","",LOOKUP(N257,Entries!B$2:B$995,Entries!K$2:K$995))</f>
        <v/>
      </c>
      <c r="Q257" s="5" t="str">
        <f>IF(N257="","",LOOKUP(N257,Entries!B$2:B$995,Entries!E$2:E$995))</f>
        <v/>
      </c>
      <c r="R257" s="5" t="str">
        <f>IF(N257="","",LOOKUP(N257,Entries!B$2:B$995,Entries!F$2:F$995))</f>
        <v/>
      </c>
      <c r="S257" s="5" t="str">
        <f>IF(N257="","",LOOKUP(N257,Entries!B$2:B$995,Entries!G$2:G$995))</f>
        <v/>
      </c>
      <c r="T257" s="3">
        <f>IF(R257="Skyrac AC",1,0)</f>
        <v>0</v>
      </c>
      <c r="U257" s="3">
        <f>IF(R257="Longwood Harriers",1,0)</f>
        <v>0</v>
      </c>
      <c r="V257" s="3">
        <f>IF(R257="Keighley &amp; Craven",1,0)</f>
        <v>0</v>
      </c>
      <c r="W257" s="3">
        <f>IF(R257="Pontefract AC",1,0)</f>
        <v>0</v>
      </c>
    </row>
    <row r="258" spans="1:23" x14ac:dyDescent="0.2">
      <c r="A258" s="4"/>
      <c r="B258" s="5"/>
      <c r="C258" s="6"/>
      <c r="D258" s="8" t="s">
        <v>17</v>
      </c>
      <c r="E258" s="9">
        <f>SUM(H250:H257)</f>
        <v>15</v>
      </c>
      <c r="F258" s="9" t="s">
        <v>28</v>
      </c>
      <c r="G258" s="9"/>
      <c r="M258" s="4"/>
      <c r="N258" s="5"/>
      <c r="O258" s="6"/>
      <c r="P258" s="8" t="s">
        <v>17</v>
      </c>
      <c r="Q258" s="9">
        <f>SUM(T250:T257)</f>
        <v>7</v>
      </c>
      <c r="R258" s="9" t="s">
        <v>28</v>
      </c>
      <c r="S258" s="9"/>
    </row>
    <row r="259" spans="1:23" x14ac:dyDescent="0.2">
      <c r="A259" s="4"/>
      <c r="B259" s="5"/>
      <c r="C259" s="6"/>
      <c r="D259" s="9"/>
      <c r="E259" s="9">
        <f>SUM(I250:I257)</f>
        <v>0</v>
      </c>
      <c r="F259" s="9" t="s">
        <v>1337</v>
      </c>
      <c r="G259" s="9"/>
      <c r="M259" s="4"/>
      <c r="N259" s="5"/>
      <c r="O259" s="6"/>
      <c r="P259" s="9"/>
      <c r="Q259" s="9">
        <f>SUM(U250:U257)</f>
        <v>0</v>
      </c>
      <c r="R259" s="9" t="s">
        <v>1337</v>
      </c>
      <c r="S259" s="9"/>
    </row>
    <row r="260" spans="1:23" x14ac:dyDescent="0.2">
      <c r="A260" s="4"/>
      <c r="B260" s="5"/>
      <c r="C260" s="6"/>
      <c r="D260" s="31"/>
      <c r="E260" s="9">
        <f>SUM(J250:J257)</f>
        <v>0</v>
      </c>
      <c r="F260" s="31" t="s">
        <v>27</v>
      </c>
      <c r="G260" s="32"/>
      <c r="M260" s="28"/>
      <c r="N260" s="29"/>
      <c r="O260" s="30"/>
      <c r="P260" s="31"/>
      <c r="Q260" s="9">
        <f>SUM(V250:V257)</f>
        <v>0</v>
      </c>
      <c r="R260" s="31" t="s">
        <v>27</v>
      </c>
      <c r="S260" s="32"/>
    </row>
    <row r="261" spans="1:23" ht="13.5" thickBot="1" x14ac:dyDescent="0.25">
      <c r="A261" s="4"/>
      <c r="B261" s="5"/>
      <c r="C261" s="6"/>
      <c r="D261" s="31"/>
      <c r="E261" s="9">
        <f>SUM(K250:K257)</f>
        <v>0</v>
      </c>
      <c r="F261" s="31" t="s">
        <v>29</v>
      </c>
      <c r="G261" s="32"/>
      <c r="M261" s="28"/>
      <c r="N261" s="29"/>
      <c r="O261" s="30"/>
      <c r="P261" s="31"/>
      <c r="Q261" s="9">
        <f>SUM(W250:W257)</f>
        <v>8</v>
      </c>
      <c r="R261" s="31" t="s">
        <v>29</v>
      </c>
      <c r="S261" s="32"/>
    </row>
    <row r="262" spans="1:23" x14ac:dyDescent="0.2">
      <c r="A262" s="235" t="s">
        <v>71</v>
      </c>
      <c r="B262" s="236"/>
      <c r="C262" s="236"/>
      <c r="D262" s="236"/>
      <c r="E262" s="236"/>
      <c r="F262" s="236"/>
      <c r="G262" s="237"/>
      <c r="H262" s="2"/>
      <c r="I262" s="2"/>
      <c r="J262" s="2"/>
      <c r="M262" s="241" t="s">
        <v>48</v>
      </c>
      <c r="N262" s="242"/>
      <c r="O262" s="242"/>
      <c r="P262" s="242"/>
      <c r="Q262" s="242"/>
      <c r="R262" s="242"/>
      <c r="S262" s="243"/>
    </row>
    <row r="263" spans="1:23" x14ac:dyDescent="0.2">
      <c r="A263" s="4">
        <v>1</v>
      </c>
      <c r="B263" s="5"/>
      <c r="C263" s="6"/>
      <c r="D263" s="5" t="str">
        <f>IF(B263="","",LOOKUP(B263,Entries!B$2:B$995,Entries!K$2:K$995))</f>
        <v/>
      </c>
      <c r="E263" s="5" t="str">
        <f>IF(B263="","",LOOKUP(B263,Entries!B$2:B$995,Entries!E$2:E$995))</f>
        <v/>
      </c>
      <c r="F263" s="5" t="str">
        <f>IF(B263="","",LOOKUP(B263,Entries!B$2:B$995,Entries!F$2:F$995))</f>
        <v/>
      </c>
      <c r="G263" s="5" t="str">
        <f>IF(B263="","",LOOKUP(B263,Entries!B$2:B$995,Entries!G$2:G$995))</f>
        <v/>
      </c>
      <c r="H263" s="3">
        <f>IF(F263="Skyrac AC",8,0)</f>
        <v>0</v>
      </c>
      <c r="I263" s="3">
        <f>IF(F263="Longwood Harriers",8,0)</f>
        <v>0</v>
      </c>
      <c r="J263" s="3">
        <f>IF(F263="Keighley &amp; Craven",8,0)</f>
        <v>0</v>
      </c>
      <c r="K263" s="3">
        <f>IF(F263="Pontefract AC",8,0)</f>
        <v>0</v>
      </c>
      <c r="M263" s="4">
        <v>1</v>
      </c>
      <c r="N263" s="5">
        <v>495</v>
      </c>
      <c r="O263" s="6">
        <v>20.8</v>
      </c>
      <c r="P263" s="5" t="str">
        <f>IF(N263="","",LOOKUP(N263,Entries!B$2:B$995,Entries!K$2:K$995))</f>
        <v>Alice Tyrer</v>
      </c>
      <c r="Q263" s="5" t="str">
        <f>IF(N263="","",LOOKUP(N263,Entries!B$2:B$995,Entries!E$2:E$995))</f>
        <v>F17</v>
      </c>
      <c r="R263" s="5" t="str">
        <f>IF(N263="","",LOOKUP(N263,Entries!B$2:B$995,Entries!F$2:F$995))</f>
        <v>Skyrac AC</v>
      </c>
      <c r="S263" s="5" t="str">
        <f>IF(N263="","",LOOKUP(N263,Entries!B$2:B$995,Entries!G$2:G$995))</f>
        <v>F</v>
      </c>
      <c r="T263" s="3">
        <f>IF(R263="Skyrac AC",8,0)</f>
        <v>8</v>
      </c>
      <c r="U263" s="3">
        <f>IF(R263="Longwood Harriers",8,0)</f>
        <v>0</v>
      </c>
      <c r="V263" s="3">
        <f>IF(R263="Keighley &amp; Craven",8,0)</f>
        <v>0</v>
      </c>
      <c r="W263" s="3">
        <f>IF(R263="Pontefract AC",8,0)</f>
        <v>0</v>
      </c>
    </row>
    <row r="264" spans="1:23" x14ac:dyDescent="0.2">
      <c r="A264" s="4">
        <v>2</v>
      </c>
      <c r="B264" s="5"/>
      <c r="C264" s="6"/>
      <c r="D264" s="5" t="str">
        <f>IF(B264="","",LOOKUP(B264,Entries!B$2:B$995,Entries!K$2:K$995))</f>
        <v/>
      </c>
      <c r="E264" s="5" t="str">
        <f>IF(B264="","",LOOKUP(B264,Entries!B$2:B$995,Entries!E$2:E$995))</f>
        <v/>
      </c>
      <c r="F264" s="5" t="str">
        <f>IF(B264="","",LOOKUP(B264,Entries!B$2:B$995,Entries!F$2:F$995))</f>
        <v/>
      </c>
      <c r="G264" s="5" t="str">
        <f>IF(B264="","",LOOKUP(B264,Entries!B$2:B$995,Entries!G$2:G$995))</f>
        <v/>
      </c>
      <c r="H264" s="3">
        <f>IF(F264="Skyrac AC",7,0)</f>
        <v>0</v>
      </c>
      <c r="I264" s="3">
        <f>IF(F264="Longwood Harriers",7,0)</f>
        <v>0</v>
      </c>
      <c r="J264" s="3">
        <f>IF(F264="Keighley &amp; Craven",7,0)</f>
        <v>0</v>
      </c>
      <c r="K264" s="3">
        <f>IF(F264="Pontefract AC",7,0)</f>
        <v>0</v>
      </c>
      <c r="M264" s="4">
        <v>2</v>
      </c>
      <c r="N264" s="5">
        <v>470</v>
      </c>
      <c r="O264" s="6">
        <v>19.52</v>
      </c>
      <c r="P264" s="5" t="str">
        <f>IF(N264="","",LOOKUP(N264,Entries!B$2:B$995,Entries!K$2:K$995))</f>
        <v>Madison Toddington</v>
      </c>
      <c r="Q264" s="5" t="str">
        <f>IF(N264="","",LOOKUP(N264,Entries!B$2:B$995,Entries!E$2:E$995))</f>
        <v>F17</v>
      </c>
      <c r="R264" s="5" t="str">
        <f>IF(N264="","",LOOKUP(N264,Entries!B$2:B$995,Entries!F$2:F$995))</f>
        <v>Pontefract AC</v>
      </c>
      <c r="S264" s="5" t="str">
        <f>IF(N264="","",LOOKUP(N264,Entries!B$2:B$995,Entries!G$2:G$995))</f>
        <v>F</v>
      </c>
      <c r="T264" s="3">
        <f>IF(R264="Skyrac AC",7,0)</f>
        <v>0</v>
      </c>
      <c r="U264" s="3">
        <f>IF(R264="Longwood Harriers",7,0)</f>
        <v>0</v>
      </c>
      <c r="V264" s="3">
        <f>IF(R264="Keighley &amp; Craven",7,0)</f>
        <v>0</v>
      </c>
      <c r="W264" s="3">
        <f>IF(R264="Pontefract AC",7,0)</f>
        <v>7</v>
      </c>
    </row>
    <row r="265" spans="1:23" x14ac:dyDescent="0.2">
      <c r="A265" s="4">
        <v>3</v>
      </c>
      <c r="B265" s="5"/>
      <c r="C265" s="6"/>
      <c r="D265" s="5" t="str">
        <f>IF(B265="","",LOOKUP(B265,Entries!B$2:B$995,Entries!K$2:K$995))</f>
        <v/>
      </c>
      <c r="E265" s="5" t="str">
        <f>IF(B265="","",LOOKUP(B265,Entries!B$2:B$995,Entries!E$2:E$995))</f>
        <v/>
      </c>
      <c r="F265" s="5" t="str">
        <f>IF(B265="","",LOOKUP(B265,Entries!B$2:B$995,Entries!F$2:F$995))</f>
        <v/>
      </c>
      <c r="G265" s="5" t="str">
        <f>IF(B265="","",LOOKUP(B265,Entries!B$2:B$995,Entries!G$2:G$995))</f>
        <v/>
      </c>
      <c r="H265" s="3">
        <f>IF(F265="Skyrac AC",6,0)</f>
        <v>0</v>
      </c>
      <c r="I265" s="3">
        <f>IF(F265="Longwood Harriers",6,0)</f>
        <v>0</v>
      </c>
      <c r="J265" s="3">
        <f>IF(F265="Keighley &amp; Craven",6,0)</f>
        <v>0</v>
      </c>
      <c r="K265" s="3">
        <f>IF(F265="Pontefract AC",6,0)</f>
        <v>0</v>
      </c>
      <c r="M265" s="4">
        <v>3</v>
      </c>
      <c r="N265" s="5">
        <v>467</v>
      </c>
      <c r="O265" s="6">
        <v>13.79</v>
      </c>
      <c r="P265" s="5" t="str">
        <f>IF(N265="","",LOOKUP(N265,Entries!B$2:B$995,Entries!K$2:K$995))</f>
        <v>Julia Rutkowska</v>
      </c>
      <c r="Q265" s="5" t="str">
        <f>IF(N265="","",LOOKUP(N265,Entries!B$2:B$995,Entries!E$2:E$995))</f>
        <v>F17</v>
      </c>
      <c r="R265" s="5" t="str">
        <f>IF(N265="","",LOOKUP(N265,Entries!B$2:B$995,Entries!F$2:F$995))</f>
        <v>Pontefract AC</v>
      </c>
      <c r="S265" s="5" t="str">
        <f>IF(N265="","",LOOKUP(N265,Entries!B$2:B$995,Entries!G$2:G$995))</f>
        <v>F</v>
      </c>
      <c r="T265" s="3">
        <f>IF(R265="Skyrac AC",6,0)</f>
        <v>0</v>
      </c>
      <c r="U265" s="3">
        <f>IF(R265="Longwood Harriers",6,0)</f>
        <v>0</v>
      </c>
      <c r="V265" s="3">
        <f>IF(R265="Keighley &amp; Craven",6,0)</f>
        <v>0</v>
      </c>
      <c r="W265" s="3">
        <f>IF(R265="Pontefract AC",6,0)</f>
        <v>6</v>
      </c>
    </row>
    <row r="266" spans="1:23" x14ac:dyDescent="0.2">
      <c r="A266" s="4">
        <v>4</v>
      </c>
      <c r="B266" s="5"/>
      <c r="C266" s="6"/>
      <c r="D266" s="5" t="str">
        <f>IF(B266="","",LOOKUP(B266,Entries!B$2:B$995,Entries!K$2:K$995))</f>
        <v/>
      </c>
      <c r="E266" s="5" t="str">
        <f>IF(B266="","",LOOKUP(B266,Entries!B$2:B$995,Entries!E$2:E$995))</f>
        <v/>
      </c>
      <c r="F266" s="5" t="str">
        <f>IF(B266="","",LOOKUP(B266,Entries!B$2:B$995,Entries!F$2:F$995))</f>
        <v/>
      </c>
      <c r="G266" s="5" t="str">
        <f>IF(B266="","",LOOKUP(B266,Entries!B$2:B$995,Entries!G$2:G$995))</f>
        <v/>
      </c>
      <c r="H266" s="3">
        <f>IF(F266="Skyrac AC",5,0)</f>
        <v>0</v>
      </c>
      <c r="I266" s="3">
        <f>IF(F266="Longwood Harriers",5,0)</f>
        <v>0</v>
      </c>
      <c r="J266" s="3">
        <f>IF(F266="Keighley &amp; Craven",5,0)</f>
        <v>0</v>
      </c>
      <c r="K266" s="3">
        <f>IF(F266="Pontefract AC",5,0)</f>
        <v>0</v>
      </c>
      <c r="M266" s="4">
        <v>4</v>
      </c>
      <c r="N266" s="5"/>
      <c r="O266" s="6"/>
      <c r="P266" s="5" t="str">
        <f>IF(N266="","",LOOKUP(N266,Entries!B$2:B$995,Entries!K$2:K$995))</f>
        <v/>
      </c>
      <c r="Q266" s="5" t="str">
        <f>IF(N266="","",LOOKUP(N266,Entries!B$2:B$995,Entries!E$2:E$995))</f>
        <v/>
      </c>
      <c r="R266" s="5" t="str">
        <f>IF(N266="","",LOOKUP(N266,Entries!B$2:B$995,Entries!F$2:F$995))</f>
        <v/>
      </c>
      <c r="S266" s="5" t="str">
        <f>IF(N266="","",LOOKUP(N266,Entries!B$2:B$995,Entries!G$2:G$995))</f>
        <v/>
      </c>
      <c r="T266" s="3">
        <f>IF(R266="Skyrac AC",5,0)</f>
        <v>0</v>
      </c>
      <c r="U266" s="3">
        <f>IF(R266="Longwood Harriers",5,0)</f>
        <v>0</v>
      </c>
      <c r="V266" s="3">
        <f>IF(R266="Keighley &amp; Craven",5,0)</f>
        <v>0</v>
      </c>
      <c r="W266" s="3">
        <f>IF(R266="Pontefract AC",5,0)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IF(B267="","",LOOKUP(B267,Entries!B$2:B$995,Entries!K$2:K$995))</f>
        <v/>
      </c>
      <c r="E267" s="5" t="str">
        <f>IF(B267="","",LOOKUP(B267,Entries!B$2:B$995,Entries!E$2:E$995))</f>
        <v/>
      </c>
      <c r="F267" s="5" t="str">
        <f>IF(B267="","",LOOKUP(B267,Entries!B$2:B$995,Entries!F$2:F$995))</f>
        <v/>
      </c>
      <c r="G267" s="5" t="str">
        <f>IF(B267="","",LOOKUP(B267,Entries!B$2:B$995,Entries!G$2:G$995))</f>
        <v/>
      </c>
      <c r="H267" s="3">
        <f>IF(F267="Skyrac AC",4,0)</f>
        <v>0</v>
      </c>
      <c r="I267" s="3">
        <f>IF(F267="Longwood Harriers",4,0)</f>
        <v>0</v>
      </c>
      <c r="J267" s="3">
        <f>IF(F267="Keighley &amp; Craven",4,0)</f>
        <v>0</v>
      </c>
      <c r="K267" s="3">
        <f>IF(F267="Pontefract AC",4,0)</f>
        <v>0</v>
      </c>
      <c r="M267" s="4">
        <v>5</v>
      </c>
      <c r="N267" s="5"/>
      <c r="O267" s="6"/>
      <c r="P267" s="5" t="str">
        <f>IF(N267="","",LOOKUP(N267,Entries!B$2:B$995,Entries!K$2:K$995))</f>
        <v/>
      </c>
      <c r="Q267" s="5" t="str">
        <f>IF(N267="","",LOOKUP(N267,Entries!B$2:B$995,Entries!E$2:E$995))</f>
        <v/>
      </c>
      <c r="R267" s="5" t="str">
        <f>IF(N267="","",LOOKUP(N267,Entries!B$2:B$995,Entries!F$2:F$995))</f>
        <v/>
      </c>
      <c r="S267" s="5" t="str">
        <f>IF(N267="","",LOOKUP(N267,Entries!B$2:B$995,Entries!G$2:G$995))</f>
        <v/>
      </c>
      <c r="T267" s="3">
        <f>IF(R267="Skyrac AC",4,0)</f>
        <v>0</v>
      </c>
      <c r="U267" s="3">
        <f>IF(R267="Longwood Harriers",4,0)</f>
        <v>0</v>
      </c>
      <c r="V267" s="3">
        <f>IF(R267="Keighley &amp; Craven",4,0)</f>
        <v>0</v>
      </c>
      <c r="W267" s="3">
        <f>IF(R267="Pontefract AC",4,0)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3">
        <f>IF(F268="Skyrac AC",3,0)</f>
        <v>0</v>
      </c>
      <c r="I268" s="3">
        <f>IF(F268="Longwood Harriers",3,0)</f>
        <v>0</v>
      </c>
      <c r="J268" s="3">
        <f>IF(F268="Keighley &amp; Craven",3,0)</f>
        <v>0</v>
      </c>
      <c r="K268" s="3">
        <f>IF(F268="Pontefract AC",3,0)</f>
        <v>0</v>
      </c>
      <c r="M268" s="4">
        <v>6</v>
      </c>
      <c r="N268" s="5"/>
      <c r="O268" s="6"/>
      <c r="P268" s="5" t="str">
        <f>IF(N268="","",LOOKUP(N268,Entries!B$2:B$995,Entries!K$2:K$995))</f>
        <v/>
      </c>
      <c r="Q268" s="5" t="str">
        <f>IF(N268="","",LOOKUP(N268,Entries!B$2:B$995,Entries!E$2:E$995))</f>
        <v/>
      </c>
      <c r="R268" s="5" t="str">
        <f>IF(N268="","",LOOKUP(N268,Entries!B$2:B$995,Entries!F$2:F$995))</f>
        <v/>
      </c>
      <c r="S268" s="5" t="str">
        <f>IF(N268="","",LOOKUP(N268,Entries!B$2:B$995,Entries!G$2:G$995))</f>
        <v/>
      </c>
      <c r="T268" s="3">
        <f>IF(R268="Skyrac AC",3,0)</f>
        <v>0</v>
      </c>
      <c r="U268" s="3">
        <f>IF(R268="Longwood Harriers",3,0)</f>
        <v>0</v>
      </c>
      <c r="V268" s="3">
        <f>IF(R268="Keighley &amp; Craven",3,0)</f>
        <v>0</v>
      </c>
      <c r="W268" s="3">
        <f>IF(R268="Pontefract AC",3,0)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3">
        <f>IF(F269="Skyrac AC",2,0)</f>
        <v>0</v>
      </c>
      <c r="I269" s="3">
        <f>IF(F269="Longwood Harriers",2,0)</f>
        <v>0</v>
      </c>
      <c r="J269" s="3">
        <f>IF(F269="Keighley &amp; Craven",2,0)</f>
        <v>0</v>
      </c>
      <c r="K269" s="3">
        <f>IF(F269="Pontefract AC",2,0)</f>
        <v>0</v>
      </c>
      <c r="M269" s="4">
        <v>7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3">
        <f>IF(R269="Skyrac AC",2,0)</f>
        <v>0</v>
      </c>
      <c r="U269" s="3">
        <f>IF(R269="Longwood Harriers",2,0)</f>
        <v>0</v>
      </c>
      <c r="V269" s="3">
        <f>IF(R269="Keighley &amp; Craven",2,0)</f>
        <v>0</v>
      </c>
      <c r="W269" s="3">
        <f>IF(R269="Pontefract AC",2,0)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3">
        <f>IF(F270="Skyrac AC",1,0)</f>
        <v>0</v>
      </c>
      <c r="I270" s="3">
        <f>IF(F270="Longwood Harriers",1,0)</f>
        <v>0</v>
      </c>
      <c r="J270" s="3">
        <f>IF(F270="Keighley &amp; Craven",1,0)</f>
        <v>0</v>
      </c>
      <c r="K270" s="3">
        <f>IF(F270="Pontefract AC",1,0)</f>
        <v>0</v>
      </c>
      <c r="M270" s="4">
        <v>8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3">
        <f>IF(R270="Skyrac AC",1,0)</f>
        <v>0</v>
      </c>
      <c r="U270" s="3">
        <f>IF(R270="Longwood Harriers",1,0)</f>
        <v>0</v>
      </c>
      <c r="V270" s="3">
        <f>IF(R270="Keighley &amp; Craven",1,0)</f>
        <v>0</v>
      </c>
      <c r="W270" s="3">
        <f>IF(R270="Pontefract AC",1,0)</f>
        <v>0</v>
      </c>
    </row>
    <row r="271" spans="1:23" x14ac:dyDescent="0.2">
      <c r="A271" s="4"/>
      <c r="B271" s="5"/>
      <c r="C271" s="6"/>
      <c r="D271" s="8" t="s">
        <v>17</v>
      </c>
      <c r="E271" s="9">
        <f>SUM(H263:H270)</f>
        <v>0</v>
      </c>
      <c r="F271" s="9" t="s">
        <v>28</v>
      </c>
      <c r="G271" s="9"/>
      <c r="M271" s="4"/>
      <c r="N271" s="5"/>
      <c r="O271" s="6"/>
      <c r="P271" s="8" t="s">
        <v>17</v>
      </c>
      <c r="Q271" s="9">
        <f>SUM(T263:T270)</f>
        <v>8</v>
      </c>
      <c r="R271" s="9" t="s">
        <v>28</v>
      </c>
      <c r="S271" s="9"/>
    </row>
    <row r="272" spans="1:23" x14ac:dyDescent="0.2">
      <c r="A272" s="4"/>
      <c r="B272" s="5"/>
      <c r="C272" s="6"/>
      <c r="D272" s="9"/>
      <c r="E272" s="9">
        <f>SUM(I263:I270)</f>
        <v>0</v>
      </c>
      <c r="F272" s="9" t="s">
        <v>1337</v>
      </c>
      <c r="G272" s="9"/>
      <c r="M272" s="4"/>
      <c r="N272" s="5"/>
      <c r="O272" s="6"/>
      <c r="P272" s="9"/>
      <c r="Q272" s="9">
        <f>SUM(U263:U270)</f>
        <v>0</v>
      </c>
      <c r="R272" s="9" t="s">
        <v>1337</v>
      </c>
      <c r="S272" s="9"/>
    </row>
    <row r="273" spans="1:23" x14ac:dyDescent="0.2">
      <c r="A273" s="4"/>
      <c r="B273" s="5"/>
      <c r="C273" s="6"/>
      <c r="D273" s="31"/>
      <c r="E273" s="9">
        <f>SUM(J263:J270)</f>
        <v>0</v>
      </c>
      <c r="F273" s="31" t="s">
        <v>27</v>
      </c>
      <c r="G273" s="32"/>
      <c r="M273" s="28"/>
      <c r="N273" s="29"/>
      <c r="O273" s="30"/>
      <c r="P273" s="31"/>
      <c r="Q273" s="9">
        <f>SUM(V263:V270)</f>
        <v>0</v>
      </c>
      <c r="R273" s="31" t="s">
        <v>27</v>
      </c>
      <c r="S273" s="32"/>
    </row>
    <row r="274" spans="1:23" ht="13.5" thickBot="1" x14ac:dyDescent="0.25">
      <c r="A274" s="4"/>
      <c r="B274" s="5"/>
      <c r="C274" s="6"/>
      <c r="D274" s="31"/>
      <c r="E274" s="9">
        <f>SUM(K263:K270)</f>
        <v>0</v>
      </c>
      <c r="F274" s="31" t="s">
        <v>29</v>
      </c>
      <c r="G274" s="32"/>
      <c r="M274" s="28"/>
      <c r="N274" s="29"/>
      <c r="O274" s="30"/>
      <c r="P274" s="31"/>
      <c r="Q274" s="9">
        <f>SUM(W263:W270)</f>
        <v>13</v>
      </c>
      <c r="R274" s="31" t="s">
        <v>29</v>
      </c>
      <c r="S274" s="32"/>
    </row>
    <row r="275" spans="1:23" x14ac:dyDescent="0.2">
      <c r="A275" s="235" t="s">
        <v>72</v>
      </c>
      <c r="B275" s="236"/>
      <c r="C275" s="236"/>
      <c r="D275" s="236"/>
      <c r="E275" s="236"/>
      <c r="F275" s="236"/>
      <c r="G275" s="237"/>
      <c r="H275" s="2"/>
      <c r="I275" s="2"/>
      <c r="J275" s="2"/>
      <c r="M275" s="241" t="s">
        <v>19</v>
      </c>
      <c r="N275" s="242"/>
      <c r="O275" s="242"/>
      <c r="P275" s="242"/>
      <c r="Q275" s="242"/>
      <c r="R275" s="242"/>
      <c r="S275" s="243"/>
    </row>
    <row r="276" spans="1:23" x14ac:dyDescent="0.2">
      <c r="A276" s="4">
        <v>1</v>
      </c>
      <c r="B276" s="5"/>
      <c r="C276" s="6"/>
      <c r="D276" s="5" t="str">
        <f>IF(B276="","",LOOKUP(B276,Entries!B$2:B$995,Entries!K$2:K$995))</f>
        <v/>
      </c>
      <c r="E276" s="5" t="str">
        <f>IF(B276="","",LOOKUP(B276,Entries!B$2:B$995,Entries!E$2:E$995))</f>
        <v/>
      </c>
      <c r="F276" s="5" t="str">
        <f>IF(B276="","",LOOKUP(B276,Entries!B$2:B$995,Entries!F$2:F$995))</f>
        <v/>
      </c>
      <c r="G276" s="5" t="str">
        <f>IF(B276="","",LOOKUP(B276,Entries!B$2:B$995,Entries!G$2:G$995))</f>
        <v/>
      </c>
      <c r="H276" s="3">
        <f>IF(F276="Skyrac AC",8,0)</f>
        <v>0</v>
      </c>
      <c r="I276" s="3">
        <f>IF(F276="Longwood Harriers",8,0)</f>
        <v>0</v>
      </c>
      <c r="J276" s="3">
        <f>IF(F276="Keighley &amp; Craven",8,0)</f>
        <v>0</v>
      </c>
      <c r="K276" s="3">
        <f>IF(F276="Pontefract AC",8,0)</f>
        <v>0</v>
      </c>
      <c r="M276" s="4">
        <v>1</v>
      </c>
      <c r="N276" s="5">
        <v>446</v>
      </c>
      <c r="O276" s="6">
        <v>6.03</v>
      </c>
      <c r="P276" s="5" t="str">
        <f>IF(N276="","",LOOKUP(N276,Entries!B$2:B$995,Entries!K$2:K$995))</f>
        <v>Michael Stejskal</v>
      </c>
      <c r="Q276" s="5" t="str">
        <f>IF(N276="","",LOOKUP(N276,Entries!B$2:B$995,Entries!E$2:E$995))</f>
        <v>M15</v>
      </c>
      <c r="R276" s="5" t="str">
        <f>IF(N276="","",LOOKUP(N276,Entries!B$2:B$995,Entries!F$2:F$995))</f>
        <v>Pontefract AC</v>
      </c>
      <c r="S276" s="5" t="str">
        <f>IF(N276="","",LOOKUP(N276,Entries!B$2:B$995,Entries!G$2:G$995))</f>
        <v>M</v>
      </c>
      <c r="T276" s="3">
        <f>IF(R276="Skyrac AC",8,0)</f>
        <v>0</v>
      </c>
      <c r="U276" s="3">
        <f>IF(R276="Longwood Harriers",8,0)</f>
        <v>0</v>
      </c>
      <c r="V276" s="3">
        <f>IF(R276="Keighley &amp; Craven",8,0)</f>
        <v>0</v>
      </c>
      <c r="W276" s="3">
        <f>IF(R276="Pontefract AC",8,0)</f>
        <v>8</v>
      </c>
    </row>
    <row r="277" spans="1:23" x14ac:dyDescent="0.2">
      <c r="A277" s="4">
        <v>2</v>
      </c>
      <c r="B277" s="5"/>
      <c r="C277" s="6"/>
      <c r="D277" s="5" t="str">
        <f>IF(B277="","",LOOKUP(B277,Entries!B$2:B$995,Entries!K$2:K$995))</f>
        <v/>
      </c>
      <c r="E277" s="5" t="str">
        <f>IF(B277="","",LOOKUP(B277,Entries!B$2:B$995,Entries!E$2:E$995))</f>
        <v/>
      </c>
      <c r="F277" s="5" t="str">
        <f>IF(B277="","",LOOKUP(B277,Entries!B$2:B$995,Entries!F$2:F$995))</f>
        <v/>
      </c>
      <c r="G277" s="5" t="str">
        <f>IF(B277="","",LOOKUP(B277,Entries!B$2:B$995,Entries!G$2:G$995))</f>
        <v/>
      </c>
      <c r="H277" s="3">
        <f>IF(F277="Skyrac AC",7,0)</f>
        <v>0</v>
      </c>
      <c r="I277" s="3">
        <f>IF(F277="Longwood Harriers",7,0)</f>
        <v>0</v>
      </c>
      <c r="J277" s="3">
        <f>IF(F277="Keighley &amp; Craven",7,0)</f>
        <v>0</v>
      </c>
      <c r="K277" s="3">
        <f>IF(F277="Pontefract AC",7,0)</f>
        <v>0</v>
      </c>
      <c r="M277" s="4">
        <v>2</v>
      </c>
      <c r="N277" s="5">
        <v>554</v>
      </c>
      <c r="O277" s="6">
        <v>5.0999999999999996</v>
      </c>
      <c r="P277" s="5" t="str">
        <f>IF(N277="","",LOOKUP(N277,Entries!B$2:B$995,Entries!K$2:K$995))</f>
        <v>Dylan Booth</v>
      </c>
      <c r="Q277" s="5" t="str">
        <f>IF(N277="","",LOOKUP(N277,Entries!B$2:B$995,Entries!E$2:E$995))</f>
        <v>M15</v>
      </c>
      <c r="R277" s="5" t="str">
        <f>IF(N277="","",LOOKUP(N277,Entries!B$2:B$995,Entries!F$2:F$995))</f>
        <v>Keighley &amp; Craven</v>
      </c>
      <c r="S277" s="5" t="str">
        <f>IF(N277="","",LOOKUP(N277,Entries!B$2:B$995,Entries!G$2:G$995))</f>
        <v>M</v>
      </c>
      <c r="T277" s="3">
        <f>IF(R277="Skyrac AC",7,0)</f>
        <v>0</v>
      </c>
      <c r="U277" s="3">
        <f>IF(R277="Longwood Harriers",7,0)</f>
        <v>0</v>
      </c>
      <c r="V277" s="3">
        <f>IF(R277="Keighley &amp; Craven",7,0)</f>
        <v>7</v>
      </c>
      <c r="W277" s="3">
        <f>IF(R277="Pontefract AC",7,0)</f>
        <v>0</v>
      </c>
    </row>
    <row r="278" spans="1:23" x14ac:dyDescent="0.2">
      <c r="A278" s="4">
        <v>3</v>
      </c>
      <c r="B278" s="5"/>
      <c r="C278" s="6"/>
      <c r="D278" s="5" t="str">
        <f>IF(B278="","",LOOKUP(B278,Entries!B$2:B$995,Entries!K$2:K$995))</f>
        <v/>
      </c>
      <c r="E278" s="5" t="str">
        <f>IF(B278="","",LOOKUP(B278,Entries!B$2:B$995,Entries!E$2:E$995))</f>
        <v/>
      </c>
      <c r="F278" s="5" t="str">
        <f>IF(B278="","",LOOKUP(B278,Entries!B$2:B$995,Entries!F$2:F$995))</f>
        <v/>
      </c>
      <c r="G278" s="5" t="str">
        <f>IF(B278="","",LOOKUP(B278,Entries!B$2:B$995,Entries!G$2:G$995))</f>
        <v/>
      </c>
      <c r="H278" s="3">
        <f>IF(F278="Skyrac AC",6,0)</f>
        <v>0</v>
      </c>
      <c r="I278" s="3">
        <f>IF(F278="Longwood Harriers",6,0)</f>
        <v>0</v>
      </c>
      <c r="J278" s="3">
        <f>IF(F278="Keighley &amp; Craven",6,0)</f>
        <v>0</v>
      </c>
      <c r="K278" s="3">
        <f>IF(F278="Pontefract AC",6,0)</f>
        <v>0</v>
      </c>
      <c r="M278" s="4">
        <v>3</v>
      </c>
      <c r="N278" s="5"/>
      <c r="O278" s="6"/>
      <c r="P278" s="5" t="str">
        <f>IF(N278="","",LOOKUP(N278,Entries!B$2:B$995,Entries!K$2:K$995))</f>
        <v/>
      </c>
      <c r="Q278" s="5" t="str">
        <f>IF(N278="","",LOOKUP(N278,Entries!B$2:B$995,Entries!E$2:E$995))</f>
        <v/>
      </c>
      <c r="R278" s="5" t="str">
        <f>IF(N278="","",LOOKUP(N278,Entries!B$2:B$995,Entries!F$2:F$995))</f>
        <v/>
      </c>
      <c r="S278" s="5" t="str">
        <f>IF(N278="","",LOOKUP(N278,Entries!B$2:B$995,Entries!G$2:G$995))</f>
        <v/>
      </c>
      <c r="T278" s="3">
        <f>IF(R278="Skyrac AC",6,0)</f>
        <v>0</v>
      </c>
      <c r="U278" s="3">
        <f>IF(R278="Longwood Harriers",6,0)</f>
        <v>0</v>
      </c>
      <c r="V278" s="3">
        <f>IF(R278="Keighley &amp; Craven",6,0)</f>
        <v>0</v>
      </c>
      <c r="W278" s="3">
        <f>IF(R278="Pontefract AC",6,0)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IF(B279="","",LOOKUP(B279,Entries!B$2:B$995,Entries!K$2:K$995))</f>
        <v/>
      </c>
      <c r="E279" s="5" t="str">
        <f>IF(B279="","",LOOKUP(B279,Entries!B$2:B$995,Entries!E$2:E$995))</f>
        <v/>
      </c>
      <c r="F279" s="5" t="str">
        <f>IF(B279="","",LOOKUP(B279,Entries!B$2:B$995,Entries!F$2:F$995))</f>
        <v/>
      </c>
      <c r="G279" s="5" t="str">
        <f>IF(B279="","",LOOKUP(B279,Entries!B$2:B$995,Entries!G$2:G$995))</f>
        <v/>
      </c>
      <c r="H279" s="3">
        <f>IF(F279="Skyrac AC",5,0)</f>
        <v>0</v>
      </c>
      <c r="I279" s="3">
        <f>IF(F279="Longwood Harriers",5,0)</f>
        <v>0</v>
      </c>
      <c r="J279" s="3">
        <f>IF(F279="Keighley &amp; Craven",5,0)</f>
        <v>0</v>
      </c>
      <c r="K279" s="3">
        <f>IF(F279="Pontefract AC",5,0)</f>
        <v>0</v>
      </c>
      <c r="M279" s="4">
        <v>4</v>
      </c>
      <c r="N279" s="5"/>
      <c r="O279" s="6"/>
      <c r="P279" s="5" t="str">
        <f>IF(N279="","",LOOKUP(N279,Entries!B$2:B$995,Entries!K$2:K$995))</f>
        <v/>
      </c>
      <c r="Q279" s="5" t="str">
        <f>IF(N279="","",LOOKUP(N279,Entries!B$2:B$995,Entries!E$2:E$995))</f>
        <v/>
      </c>
      <c r="R279" s="5" t="str">
        <f>IF(N279="","",LOOKUP(N279,Entries!B$2:B$995,Entries!F$2:F$995))</f>
        <v/>
      </c>
      <c r="S279" s="5" t="str">
        <f>IF(N279="","",LOOKUP(N279,Entries!B$2:B$995,Entries!G$2:G$995))</f>
        <v/>
      </c>
      <c r="T279" s="3">
        <f>IF(R279="Skyrac AC",5,0)</f>
        <v>0</v>
      </c>
      <c r="U279" s="3">
        <f>IF(R279="Longwood Harriers",5,0)</f>
        <v>0</v>
      </c>
      <c r="V279" s="3">
        <f>IF(R279="Keighley &amp; Craven",5,0)</f>
        <v>0</v>
      </c>
      <c r="W279" s="3">
        <f>IF(R279="Pontefract AC",5,0)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IF(B280="","",LOOKUP(B280,Entries!B$2:B$995,Entries!K$2:K$995))</f>
        <v/>
      </c>
      <c r="E280" s="5" t="str">
        <f>IF(B280="","",LOOKUP(B280,Entries!B$2:B$995,Entries!E$2:E$995))</f>
        <v/>
      </c>
      <c r="F280" s="5" t="str">
        <f>IF(B280="","",LOOKUP(B280,Entries!B$2:B$995,Entries!F$2:F$995))</f>
        <v/>
      </c>
      <c r="G280" s="5" t="str">
        <f>IF(B280="","",LOOKUP(B280,Entries!B$2:B$995,Entries!G$2:G$995))</f>
        <v/>
      </c>
      <c r="H280" s="3">
        <f>IF(F280="Skyrac AC",4,0)</f>
        <v>0</v>
      </c>
      <c r="I280" s="3">
        <f>IF(F280="Longwood Harriers",4,0)</f>
        <v>0</v>
      </c>
      <c r="J280" s="3">
        <f>IF(F280="Keighley &amp; Craven",4,0)</f>
        <v>0</v>
      </c>
      <c r="K280" s="3">
        <f>IF(F280="Pontefract AC",4,0)</f>
        <v>0</v>
      </c>
      <c r="M280" s="4">
        <v>5</v>
      </c>
      <c r="N280" s="5"/>
      <c r="O280" s="6"/>
      <c r="P280" s="5" t="str">
        <f>IF(N280="","",LOOKUP(N280,Entries!B$2:B$995,Entries!K$2:K$995))</f>
        <v/>
      </c>
      <c r="Q280" s="5" t="str">
        <f>IF(N280="","",LOOKUP(N280,Entries!B$2:B$995,Entries!E$2:E$995))</f>
        <v/>
      </c>
      <c r="R280" s="5" t="str">
        <f>IF(N280="","",LOOKUP(N280,Entries!B$2:B$995,Entries!F$2:F$995))</f>
        <v/>
      </c>
      <c r="S280" s="5" t="str">
        <f>IF(N280="","",LOOKUP(N280,Entries!B$2:B$995,Entries!G$2:G$995))</f>
        <v/>
      </c>
      <c r="T280" s="3">
        <f>IF(R280="Skyrac AC",4,0)</f>
        <v>0</v>
      </c>
      <c r="U280" s="3">
        <f>IF(R280="Longwood Harriers",4,0)</f>
        <v>0</v>
      </c>
      <c r="V280" s="3">
        <f>IF(R280="Keighley &amp; Craven",4,0)</f>
        <v>0</v>
      </c>
      <c r="W280" s="3">
        <f>IF(R280="Pontefract AC",4,0)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IF(B281="","",LOOKUP(B281,Entries!B$2:B$995,Entries!K$2:K$995))</f>
        <v/>
      </c>
      <c r="E281" s="5" t="str">
        <f>IF(B281="","",LOOKUP(B281,Entries!B$2:B$995,Entries!E$2:E$995))</f>
        <v/>
      </c>
      <c r="F281" s="5" t="str">
        <f>IF(B281="","",LOOKUP(B281,Entries!B$2:B$995,Entries!F$2:F$995))</f>
        <v/>
      </c>
      <c r="G281" s="5" t="str">
        <f>IF(B281="","",LOOKUP(B281,Entries!B$2:B$995,Entries!G$2:G$995))</f>
        <v/>
      </c>
      <c r="H281" s="3">
        <f>IF(F281="Skyrac AC",3,0)</f>
        <v>0</v>
      </c>
      <c r="I281" s="3">
        <f>IF(F281="Longwood Harriers",3,0)</f>
        <v>0</v>
      </c>
      <c r="J281" s="3">
        <f>IF(F281="Keighley &amp; Craven",3,0)</f>
        <v>0</v>
      </c>
      <c r="K281" s="3">
        <f>IF(F281="Pontefract AC",3,0)</f>
        <v>0</v>
      </c>
      <c r="M281" s="4">
        <v>6</v>
      </c>
      <c r="N281" s="5"/>
      <c r="O281" s="6"/>
      <c r="P281" s="5" t="str">
        <f>IF(N281="","",LOOKUP(N281,Entries!B$2:B$995,Entries!K$2:K$995))</f>
        <v/>
      </c>
      <c r="Q281" s="5" t="str">
        <f>IF(N281="","",LOOKUP(N281,Entries!B$2:B$995,Entries!E$2:E$995))</f>
        <v/>
      </c>
      <c r="R281" s="5" t="str">
        <f>IF(N281="","",LOOKUP(N281,Entries!B$2:B$995,Entries!F$2:F$995))</f>
        <v/>
      </c>
      <c r="S281" s="5" t="str">
        <f>IF(N281="","",LOOKUP(N281,Entries!B$2:B$995,Entries!G$2:G$995))</f>
        <v/>
      </c>
      <c r="T281" s="3">
        <f>IF(R281="Skyrac AC",3,0)</f>
        <v>0</v>
      </c>
      <c r="U281" s="3">
        <f>IF(R281="Longwood Harriers",3,0)</f>
        <v>0</v>
      </c>
      <c r="V281" s="3">
        <f>IF(R281="Keighley &amp; Craven",3,0)</f>
        <v>0</v>
      </c>
      <c r="W281" s="3">
        <f>IF(R281="Pontefract AC",3,0)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IF(B282="","",LOOKUP(B282,Entries!B$2:B$995,Entries!K$2:K$995))</f>
        <v/>
      </c>
      <c r="E282" s="5" t="str">
        <f>IF(B282="","",LOOKUP(B282,Entries!B$2:B$995,Entries!E$2:E$995))</f>
        <v/>
      </c>
      <c r="F282" s="5" t="str">
        <f>IF(B282="","",LOOKUP(B282,Entries!B$2:B$995,Entries!F$2:F$995))</f>
        <v/>
      </c>
      <c r="G282" s="5" t="str">
        <f>IF(B282="","",LOOKUP(B282,Entries!B$2:B$995,Entries!G$2:G$995))</f>
        <v/>
      </c>
      <c r="H282" s="3">
        <f>IF(F282="Skyrac AC",2,0)</f>
        <v>0</v>
      </c>
      <c r="I282" s="3">
        <f>IF(F282="Longwood Harriers",2,0)</f>
        <v>0</v>
      </c>
      <c r="J282" s="3">
        <f>IF(F282="Keighley &amp; Craven",2,0)</f>
        <v>0</v>
      </c>
      <c r="K282" s="3">
        <f>IF(F282="Pontefract AC",2,0)</f>
        <v>0</v>
      </c>
      <c r="M282" s="4">
        <v>7</v>
      </c>
      <c r="N282" s="5"/>
      <c r="O282" s="6"/>
      <c r="P282" s="5" t="str">
        <f>IF(N282="","",LOOKUP(N282,Entries!B$2:B$995,Entries!K$2:K$995))</f>
        <v/>
      </c>
      <c r="Q282" s="5" t="str">
        <f>IF(N282="","",LOOKUP(N282,Entries!B$2:B$995,Entries!E$2:E$995))</f>
        <v/>
      </c>
      <c r="R282" s="5" t="str">
        <f>IF(N282="","",LOOKUP(N282,Entries!B$2:B$995,Entries!F$2:F$995))</f>
        <v/>
      </c>
      <c r="S282" s="5" t="str">
        <f>IF(N282="","",LOOKUP(N282,Entries!B$2:B$995,Entries!G$2:G$995))</f>
        <v/>
      </c>
      <c r="T282" s="3">
        <f>IF(R282="Skyrac AC",2,0)</f>
        <v>0</v>
      </c>
      <c r="U282" s="3">
        <f>IF(R282="Longwood Harriers",2,0)</f>
        <v>0</v>
      </c>
      <c r="V282" s="3">
        <f>IF(R282="Keighley &amp; Craven",2,0)</f>
        <v>0</v>
      </c>
      <c r="W282" s="3">
        <f>IF(R282="Pontefract AC",2,0)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3">
        <f>IF(F283="Skyrac AC",1,0)</f>
        <v>0</v>
      </c>
      <c r="I283" s="3">
        <f>IF(F283="Longwood Harriers",1,0)</f>
        <v>0</v>
      </c>
      <c r="J283" s="3">
        <f>IF(F283="Keighley &amp; Craven",1,0)</f>
        <v>0</v>
      </c>
      <c r="K283" s="3">
        <f>IF(F283="Pontefract AC",1,0)</f>
        <v>0</v>
      </c>
      <c r="M283" s="4">
        <v>8</v>
      </c>
      <c r="N283" s="5"/>
      <c r="O283" s="6"/>
      <c r="P283" s="5" t="str">
        <f>IF(N283="","",LOOKUP(N283,Entries!B$2:B$995,Entries!K$2:K$995))</f>
        <v/>
      </c>
      <c r="Q283" s="5" t="str">
        <f>IF(N283="","",LOOKUP(N283,Entries!B$2:B$995,Entries!E$2:E$995))</f>
        <v/>
      </c>
      <c r="R283" s="5" t="str">
        <f>IF(N283="","",LOOKUP(N283,Entries!B$2:B$995,Entries!F$2:F$995))</f>
        <v/>
      </c>
      <c r="S283" s="5" t="str">
        <f>IF(N283="","",LOOKUP(N283,Entries!B$2:B$995,Entries!G$2:G$995))</f>
        <v/>
      </c>
      <c r="T283" s="3">
        <f>IF(R283="Skyrac AC",1,0)</f>
        <v>0</v>
      </c>
      <c r="U283" s="3">
        <f>IF(R283="Longwood Harriers",1,0)</f>
        <v>0</v>
      </c>
      <c r="V283" s="3">
        <f>IF(R283="Keighley &amp; Craven",1,0)</f>
        <v>0</v>
      </c>
      <c r="W283" s="3">
        <f>IF(R283="Pontefract AC",1,0)</f>
        <v>0</v>
      </c>
    </row>
    <row r="284" spans="1:23" x14ac:dyDescent="0.2">
      <c r="A284" s="4"/>
      <c r="B284" s="5"/>
      <c r="C284" s="6"/>
      <c r="D284" s="8" t="s">
        <v>17</v>
      </c>
      <c r="E284" s="9">
        <f>SUM(H276:H283)</f>
        <v>0</v>
      </c>
      <c r="F284" s="9" t="s">
        <v>28</v>
      </c>
      <c r="G284" s="9"/>
      <c r="M284" s="4"/>
      <c r="N284" s="5"/>
      <c r="O284" s="6"/>
      <c r="P284" s="8" t="s">
        <v>17</v>
      </c>
      <c r="Q284" s="9">
        <f>SUM(T276:T283)</f>
        <v>0</v>
      </c>
      <c r="R284" s="9" t="s">
        <v>28</v>
      </c>
      <c r="S284" s="9"/>
    </row>
    <row r="285" spans="1:23" x14ac:dyDescent="0.2">
      <c r="A285" s="4"/>
      <c r="B285" s="5"/>
      <c r="C285" s="6"/>
      <c r="D285" s="9"/>
      <c r="E285" s="9">
        <f>SUM(I276:I283)</f>
        <v>0</v>
      </c>
      <c r="F285" s="9" t="s">
        <v>1337</v>
      </c>
      <c r="G285" s="9"/>
      <c r="M285" s="4"/>
      <c r="N285" s="5"/>
      <c r="O285" s="6"/>
      <c r="P285" s="9"/>
      <c r="Q285" s="9">
        <f>SUM(U276:U283)</f>
        <v>0</v>
      </c>
      <c r="R285" s="9" t="s">
        <v>1337</v>
      </c>
      <c r="S285" s="9"/>
    </row>
    <row r="286" spans="1:23" x14ac:dyDescent="0.2">
      <c r="A286" s="4"/>
      <c r="B286" s="5"/>
      <c r="C286" s="6"/>
      <c r="D286" s="31"/>
      <c r="E286" s="9">
        <f>SUM(J276:J283)</f>
        <v>0</v>
      </c>
      <c r="F286" s="31" t="s">
        <v>27</v>
      </c>
      <c r="G286" s="32"/>
      <c r="M286" s="28"/>
      <c r="N286" s="29"/>
      <c r="O286" s="30"/>
      <c r="P286" s="31"/>
      <c r="Q286" s="9">
        <f>SUM(V276:V283)</f>
        <v>7</v>
      </c>
      <c r="R286" s="31" t="s">
        <v>27</v>
      </c>
      <c r="S286" s="32"/>
    </row>
    <row r="287" spans="1:23" ht="13.5" thickBot="1" x14ac:dyDescent="0.25">
      <c r="A287" s="4"/>
      <c r="B287" s="5"/>
      <c r="C287" s="6"/>
      <c r="D287" s="31"/>
      <c r="E287" s="9">
        <f>SUM(K276:K283)</f>
        <v>0</v>
      </c>
      <c r="F287" s="31" t="s">
        <v>29</v>
      </c>
      <c r="G287" s="32"/>
      <c r="M287" s="28"/>
      <c r="N287" s="29"/>
      <c r="O287" s="30"/>
      <c r="P287" s="31"/>
      <c r="Q287" s="9">
        <f>SUM(W276:W283)</f>
        <v>8</v>
      </c>
      <c r="R287" s="31" t="s">
        <v>29</v>
      </c>
      <c r="S287" s="32"/>
    </row>
    <row r="288" spans="1:23" x14ac:dyDescent="0.2">
      <c r="A288" s="235" t="s">
        <v>73</v>
      </c>
      <c r="B288" s="236"/>
      <c r="C288" s="236"/>
      <c r="D288" s="236"/>
      <c r="E288" s="236"/>
      <c r="F288" s="236"/>
      <c r="G288" s="237"/>
      <c r="H288" s="2"/>
      <c r="I288" s="2"/>
      <c r="J288" s="2"/>
      <c r="M288" s="241" t="s">
        <v>49</v>
      </c>
      <c r="N288" s="242"/>
      <c r="O288" s="242"/>
      <c r="P288" s="242"/>
      <c r="Q288" s="242"/>
      <c r="R288" s="242"/>
      <c r="S288" s="243"/>
    </row>
    <row r="289" spans="1:23" x14ac:dyDescent="0.2">
      <c r="A289" s="4">
        <v>1</v>
      </c>
      <c r="B289" s="5">
        <v>483</v>
      </c>
      <c r="C289" s="6" t="s">
        <v>1455</v>
      </c>
      <c r="D289" s="5" t="str">
        <f>IF(B289="","",LOOKUP(B289,Entries!B$2:B$995,Entries!K$2:K$995))</f>
        <v>Carys Jones</v>
      </c>
      <c r="E289" s="5" t="str">
        <f>IF(B289="","",LOOKUP(B289,Entries!B$2:B$995,Entries!E$2:E$995))</f>
        <v>F13</v>
      </c>
      <c r="F289" s="5" t="str">
        <f>IF(B289="","",LOOKUP(B289,Entries!B$2:B$995,Entries!F$2:F$995))</f>
        <v>Skyrac AC</v>
      </c>
      <c r="G289" s="5" t="str">
        <f>IF(B289="","",LOOKUP(B289,Entries!B$2:B$995,Entries!G$2:G$995))</f>
        <v>F</v>
      </c>
      <c r="H289" s="3">
        <f>IF(F289="Skyrac AC",8,0)</f>
        <v>8</v>
      </c>
      <c r="I289" s="3">
        <f>IF(F289="Longwood Harriers",8,0)</f>
        <v>0</v>
      </c>
      <c r="J289" s="3">
        <f>IF(F289="Keighley &amp; Craven",8,0)</f>
        <v>0</v>
      </c>
      <c r="K289" s="3">
        <f>IF(F289="Pontefract AC",8,0)</f>
        <v>0</v>
      </c>
      <c r="M289" s="4">
        <v>1</v>
      </c>
      <c r="N289" s="5">
        <v>449</v>
      </c>
      <c r="O289" s="6">
        <v>9.52</v>
      </c>
      <c r="P289" s="5" t="str">
        <f>IF(N289="","",LOOKUP(N289,Entries!B$2:B$995,Entries!K$2:K$995))</f>
        <v>Harrison Carter</v>
      </c>
      <c r="Q289" s="5" t="str">
        <f>IF(N289="","",LOOKUP(N289,Entries!B$2:B$995,Entries!E$2:E$995))</f>
        <v>M17</v>
      </c>
      <c r="R289" s="5" t="str">
        <f>IF(N289="","",LOOKUP(N289,Entries!B$2:B$995,Entries!F$2:F$995))</f>
        <v>Pontefract AC</v>
      </c>
      <c r="S289" s="5" t="str">
        <f>IF(N289="","",LOOKUP(N289,Entries!B$2:B$995,Entries!G$2:G$995))</f>
        <v>M</v>
      </c>
      <c r="T289" s="3">
        <f>IF(R289="Skyrac AC",8,0)</f>
        <v>0</v>
      </c>
      <c r="U289" s="3">
        <f>IF(R289="Longwood Harriers",8,0)</f>
        <v>0</v>
      </c>
      <c r="V289" s="3">
        <f>IF(R289="Keighley &amp; Craven",8,0)</f>
        <v>0</v>
      </c>
      <c r="W289" s="3">
        <f>IF(R289="Pontefract AC",8,0)</f>
        <v>8</v>
      </c>
    </row>
    <row r="290" spans="1:23" x14ac:dyDescent="0.2">
      <c r="A290" s="4">
        <v>2</v>
      </c>
      <c r="B290" s="5">
        <v>400</v>
      </c>
      <c r="C290" s="6" t="s">
        <v>1456</v>
      </c>
      <c r="D290" s="5" t="str">
        <f>IF(B290="","",LOOKUP(B290,Entries!B$2:B$995,Entries!K$2:K$995))</f>
        <v>Harriet Ayres</v>
      </c>
      <c r="E290" s="5" t="str">
        <f>IF(B290="","",LOOKUP(B290,Entries!B$2:B$995,Entries!E$2:E$995))</f>
        <v>F13</v>
      </c>
      <c r="F290" s="5" t="str">
        <f>IF(B290="","",LOOKUP(B290,Entries!B$2:B$995,Entries!F$2:F$995))</f>
        <v>Longwood Harriers</v>
      </c>
      <c r="G290" s="5" t="str">
        <f>IF(B290="","",LOOKUP(B290,Entries!B$2:B$995,Entries!G$2:G$995))</f>
        <v>F</v>
      </c>
      <c r="H290" s="3">
        <f>IF(F290="Skyrac AC",7,0)</f>
        <v>0</v>
      </c>
      <c r="I290" s="3">
        <f>IF(F290="Longwood Harriers",7,0)</f>
        <v>7</v>
      </c>
      <c r="J290" s="3">
        <f>IF(F290="Keighley &amp; Craven",7,0)</f>
        <v>0</v>
      </c>
      <c r="K290" s="3">
        <f>IF(F290="Pontefract AC",7,0)</f>
        <v>0</v>
      </c>
      <c r="M290" s="4">
        <v>2</v>
      </c>
      <c r="N290" s="5">
        <v>450</v>
      </c>
      <c r="O290" s="6">
        <v>9.27</v>
      </c>
      <c r="P290" s="5" t="str">
        <f>IF(N290="","",LOOKUP(N290,Entries!B$2:B$995,Entries!K$2:K$995))</f>
        <v>Archie Fraser</v>
      </c>
      <c r="Q290" s="5" t="str">
        <f>IF(N290="","",LOOKUP(N290,Entries!B$2:B$995,Entries!E$2:E$995))</f>
        <v>M17</v>
      </c>
      <c r="R290" s="5" t="str">
        <f>IF(N290="","",LOOKUP(N290,Entries!B$2:B$995,Entries!F$2:F$995))</f>
        <v>Pontefract AC</v>
      </c>
      <c r="S290" s="5" t="str">
        <f>IF(N290="","",LOOKUP(N290,Entries!B$2:B$995,Entries!G$2:G$995))</f>
        <v>M</v>
      </c>
      <c r="T290" s="3">
        <f>IF(R290="Skyrac AC",7,0)</f>
        <v>0</v>
      </c>
      <c r="U290" s="3">
        <f>IF(R290="Longwood Harriers",7,0)</f>
        <v>0</v>
      </c>
      <c r="V290" s="3">
        <f>IF(R290="Keighley &amp; Craven",7,0)</f>
        <v>0</v>
      </c>
      <c r="W290" s="3">
        <f>IF(R290="Pontefract AC",7,0)</f>
        <v>7</v>
      </c>
    </row>
    <row r="291" spans="1:23" x14ac:dyDescent="0.2">
      <c r="A291" s="4">
        <v>3</v>
      </c>
      <c r="B291" s="5">
        <v>490</v>
      </c>
      <c r="C291" s="6" t="s">
        <v>1457</v>
      </c>
      <c r="D291" s="5" t="str">
        <f>IF(B291="","",LOOKUP(B291,Entries!B$2:B$995,Entries!K$2:K$995))</f>
        <v>Ella Cleavin</v>
      </c>
      <c r="E291" s="5" t="str">
        <f>IF(B291="","",LOOKUP(B291,Entries!B$2:B$995,Entries!E$2:E$995))</f>
        <v>F13</v>
      </c>
      <c r="F291" s="5" t="str">
        <f>IF(B291="","",LOOKUP(B291,Entries!B$2:B$995,Entries!F$2:F$995))</f>
        <v>Skyrac AC</v>
      </c>
      <c r="G291" s="5" t="str">
        <f>IF(B291="","",LOOKUP(B291,Entries!B$2:B$995,Entries!G$2:G$995))</f>
        <v>F</v>
      </c>
      <c r="H291" s="3">
        <f>IF(F291="Skyrac AC",6,0)</f>
        <v>6</v>
      </c>
      <c r="I291" s="3">
        <f>IF(F291="Longwood Harriers",6,0)</f>
        <v>0</v>
      </c>
      <c r="J291" s="3">
        <f>IF(F291="Keighley &amp; Craven",6,0)</f>
        <v>0</v>
      </c>
      <c r="K291" s="3">
        <f>IF(F291="Pontefract AC",6,0)</f>
        <v>0</v>
      </c>
      <c r="M291" s="4">
        <v>3</v>
      </c>
      <c r="N291" s="5">
        <v>496</v>
      </c>
      <c r="O291" s="6">
        <v>7.57</v>
      </c>
      <c r="P291" s="5" t="str">
        <f>IF(N291="","",LOOKUP(N291,Entries!B$2:B$995,Entries!K$2:K$995))</f>
        <v>Lucas  Brookfield</v>
      </c>
      <c r="Q291" s="5" t="str">
        <f>IF(N291="","",LOOKUP(N291,Entries!B$2:B$995,Entries!E$2:E$995))</f>
        <v>M17</v>
      </c>
      <c r="R291" s="5" t="str">
        <f>IF(N291="","",LOOKUP(N291,Entries!B$2:B$995,Entries!F$2:F$995))</f>
        <v>Skyrac AC</v>
      </c>
      <c r="S291" s="5" t="str">
        <f>IF(N291="","",LOOKUP(N291,Entries!B$2:B$995,Entries!G$2:G$995))</f>
        <v>M</v>
      </c>
      <c r="T291" s="3">
        <f>IF(R291="Skyrac AC",6,0)</f>
        <v>6</v>
      </c>
      <c r="U291" s="3">
        <f>IF(R291="Longwood Harriers",6,0)</f>
        <v>0</v>
      </c>
      <c r="V291" s="3">
        <f>IF(R291="Keighley &amp; Craven",6,0)</f>
        <v>0</v>
      </c>
      <c r="W291" s="3">
        <f>IF(R291="Pontefract AC",6,0)</f>
        <v>0</v>
      </c>
    </row>
    <row r="292" spans="1:23" x14ac:dyDescent="0.2">
      <c r="A292" s="4">
        <v>4</v>
      </c>
      <c r="B292" s="5"/>
      <c r="C292" s="6"/>
      <c r="D292" s="5" t="str">
        <f>IF(B292="","",LOOKUP(B292,Entries!B$2:B$995,Entries!K$2:K$995))</f>
        <v/>
      </c>
      <c r="E292" s="5" t="str">
        <f>IF(B292="","",LOOKUP(B292,Entries!B$2:B$995,Entries!E$2:E$995))</f>
        <v/>
      </c>
      <c r="F292" s="5" t="str">
        <f>IF(B292="","",LOOKUP(B292,Entries!B$2:B$995,Entries!F$2:F$995))</f>
        <v/>
      </c>
      <c r="G292" s="5" t="str">
        <f>IF(B292="","",LOOKUP(B292,Entries!B$2:B$995,Entries!G$2:G$995))</f>
        <v/>
      </c>
      <c r="H292" s="3">
        <f>IF(F292="Skyrac AC",5,0)</f>
        <v>0</v>
      </c>
      <c r="I292" s="3">
        <f>IF(F292="Longwood Harriers",5,0)</f>
        <v>0</v>
      </c>
      <c r="J292" s="3">
        <f>IF(F292="Keighley &amp; Craven",5,0)</f>
        <v>0</v>
      </c>
      <c r="K292" s="3">
        <f>IF(F292="Pontefract AC",5,0)</f>
        <v>0</v>
      </c>
      <c r="M292" s="4">
        <v>4</v>
      </c>
      <c r="N292" s="5">
        <v>498</v>
      </c>
      <c r="O292" s="6">
        <v>7.4</v>
      </c>
      <c r="P292" s="5" t="str">
        <f>IF(N292="","",LOOKUP(N292,Entries!B$2:B$995,Entries!K$2:K$995))</f>
        <v>Frankie  Curran</v>
      </c>
      <c r="Q292" s="5" t="str">
        <f>IF(N292="","",LOOKUP(N292,Entries!B$2:B$995,Entries!E$2:E$995))</f>
        <v>M17</v>
      </c>
      <c r="R292" s="5" t="str">
        <f>IF(N292="","",LOOKUP(N292,Entries!B$2:B$995,Entries!F$2:F$995))</f>
        <v>Skyrac AC</v>
      </c>
      <c r="S292" s="5" t="str">
        <f>IF(N292="","",LOOKUP(N292,Entries!B$2:B$995,Entries!G$2:G$995))</f>
        <v>M</v>
      </c>
      <c r="T292" s="3">
        <f>IF(R292="Skyrac AC",5,0)</f>
        <v>5</v>
      </c>
      <c r="U292" s="3">
        <f>IF(R292="Longwood Harriers",5,0)</f>
        <v>0</v>
      </c>
      <c r="V292" s="3">
        <f>IF(R292="Keighley &amp; Craven",5,0)</f>
        <v>0</v>
      </c>
      <c r="W292" s="3">
        <f>IF(R292="Pontefract AC",5,0)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IF(B293="","",LOOKUP(B293,Entries!B$2:B$995,Entries!K$2:K$995))</f>
        <v/>
      </c>
      <c r="E293" s="5" t="str">
        <f>IF(B293="","",LOOKUP(B293,Entries!B$2:B$995,Entries!E$2:E$995))</f>
        <v/>
      </c>
      <c r="F293" s="5" t="str">
        <f>IF(B293="","",LOOKUP(B293,Entries!B$2:B$995,Entries!F$2:F$995))</f>
        <v/>
      </c>
      <c r="G293" s="5" t="str">
        <f>IF(B293="","",LOOKUP(B293,Entries!B$2:B$995,Entries!G$2:G$995))</f>
        <v/>
      </c>
      <c r="H293" s="3">
        <f>IF(F293="Skyrac AC",4,0)</f>
        <v>0</v>
      </c>
      <c r="I293" s="3">
        <f>IF(F293="Longwood Harriers",4,0)</f>
        <v>0</v>
      </c>
      <c r="J293" s="3">
        <f>IF(F293="Keighley &amp; Craven",4,0)</f>
        <v>0</v>
      </c>
      <c r="K293" s="3">
        <f>IF(F293="Pontefract AC",4,0)</f>
        <v>0</v>
      </c>
      <c r="M293" s="4">
        <v>5</v>
      </c>
      <c r="N293" s="5"/>
      <c r="O293" s="6"/>
      <c r="P293" s="5" t="str">
        <f>IF(N293="","",LOOKUP(N293,Entries!B$2:B$995,Entries!K$2:K$995))</f>
        <v/>
      </c>
      <c r="Q293" s="5" t="str">
        <f>IF(N293="","",LOOKUP(N293,Entries!B$2:B$995,Entries!E$2:E$995))</f>
        <v/>
      </c>
      <c r="R293" s="5" t="str">
        <f>IF(N293="","",LOOKUP(N293,Entries!B$2:B$995,Entries!F$2:F$995))</f>
        <v/>
      </c>
      <c r="S293" s="5" t="str">
        <f>IF(N293="","",LOOKUP(N293,Entries!B$2:B$995,Entries!G$2:G$995))</f>
        <v/>
      </c>
      <c r="T293" s="3">
        <f>IF(R293="Skyrac AC",4,0)</f>
        <v>0</v>
      </c>
      <c r="U293" s="3">
        <f>IF(R293="Longwood Harriers",4,0)</f>
        <v>0</v>
      </c>
      <c r="V293" s="3">
        <f>IF(R293="Keighley &amp; Craven",4,0)</f>
        <v>0</v>
      </c>
      <c r="W293" s="3">
        <f>IF(R293="Pontefract AC",4,0)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IF(B294="","",LOOKUP(B294,Entries!B$2:B$995,Entries!K$2:K$995))</f>
        <v/>
      </c>
      <c r="E294" s="5" t="str">
        <f>IF(B294="","",LOOKUP(B294,Entries!B$2:B$995,Entries!E$2:E$995))</f>
        <v/>
      </c>
      <c r="F294" s="5" t="str">
        <f>IF(B294="","",LOOKUP(B294,Entries!B$2:B$995,Entries!F$2:F$995))</f>
        <v/>
      </c>
      <c r="G294" s="5" t="str">
        <f>IF(B294="","",LOOKUP(B294,Entries!B$2:B$995,Entries!G$2:G$995))</f>
        <v/>
      </c>
      <c r="H294" s="3">
        <f>IF(F294="Skyrac AC",3,0)</f>
        <v>0</v>
      </c>
      <c r="I294" s="3">
        <f>IF(F294="Longwood Harriers",3,0)</f>
        <v>0</v>
      </c>
      <c r="J294" s="3">
        <f>IF(F294="Keighley &amp; Craven",3,0)</f>
        <v>0</v>
      </c>
      <c r="K294" s="3">
        <f>IF(F294="Pontefract AC",3,0)</f>
        <v>0</v>
      </c>
      <c r="M294" s="4">
        <v>6</v>
      </c>
      <c r="N294" s="5"/>
      <c r="O294" s="6"/>
      <c r="P294" s="5" t="str">
        <f>IF(N294="","",LOOKUP(N294,Entries!B$2:B$995,Entries!K$2:K$995))</f>
        <v/>
      </c>
      <c r="Q294" s="5" t="str">
        <f>IF(N294="","",LOOKUP(N294,Entries!B$2:B$995,Entries!E$2:E$995))</f>
        <v/>
      </c>
      <c r="R294" s="5" t="str">
        <f>IF(N294="","",LOOKUP(N294,Entries!B$2:B$995,Entries!F$2:F$995))</f>
        <v/>
      </c>
      <c r="S294" s="5" t="str">
        <f>IF(N294="","",LOOKUP(N294,Entries!B$2:B$995,Entries!G$2:G$995))</f>
        <v/>
      </c>
      <c r="T294" s="3">
        <f>IF(R294="Skyrac AC",3,0)</f>
        <v>0</v>
      </c>
      <c r="U294" s="3">
        <f>IF(R294="Longwood Harriers",3,0)</f>
        <v>0</v>
      </c>
      <c r="V294" s="3">
        <f>IF(R294="Keighley &amp; Craven",3,0)</f>
        <v>0</v>
      </c>
      <c r="W294" s="3">
        <f>IF(R294="Pontefract AC",3,0)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IF(B295="","",LOOKUP(B295,Entries!B$2:B$995,Entries!K$2:K$995))</f>
        <v/>
      </c>
      <c r="E295" s="5" t="str">
        <f>IF(B295="","",LOOKUP(B295,Entries!B$2:B$995,Entries!E$2:E$995))</f>
        <v/>
      </c>
      <c r="F295" s="5" t="str">
        <f>IF(B295="","",LOOKUP(B295,Entries!B$2:B$995,Entries!F$2:F$995))</f>
        <v/>
      </c>
      <c r="G295" s="5" t="str">
        <f>IF(B295="","",LOOKUP(B295,Entries!B$2:B$995,Entries!G$2:G$995))</f>
        <v/>
      </c>
      <c r="H295" s="3">
        <f>IF(F295="Skyrac AC",2,0)</f>
        <v>0</v>
      </c>
      <c r="I295" s="3">
        <f>IF(F295="Longwood Harriers",2,0)</f>
        <v>0</v>
      </c>
      <c r="J295" s="3">
        <f>IF(F295="Keighley &amp; Craven",2,0)</f>
        <v>0</v>
      </c>
      <c r="K295" s="3">
        <f>IF(F295="Pontefract AC",2,0)</f>
        <v>0</v>
      </c>
      <c r="M295" s="4">
        <v>7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3">
        <f>IF(R295="Skyrac AC",2,0)</f>
        <v>0</v>
      </c>
      <c r="U295" s="3">
        <f>IF(R295="Longwood Harriers",2,0)</f>
        <v>0</v>
      </c>
      <c r="V295" s="3">
        <f>IF(R295="Keighley &amp; Craven",2,0)</f>
        <v>0</v>
      </c>
      <c r="W295" s="3">
        <f>IF(R295="Pontefract AC",2,0)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3">
        <f>IF(F296="Skyrac AC",1,0)</f>
        <v>0</v>
      </c>
      <c r="I296" s="3">
        <f>IF(F296="Longwood Harriers",1,0)</f>
        <v>0</v>
      </c>
      <c r="J296" s="3">
        <f>IF(F296="Keighley &amp; Craven",1,0)</f>
        <v>0</v>
      </c>
      <c r="K296" s="3">
        <f>IF(F296="Pontefract AC",1,0)</f>
        <v>0</v>
      </c>
      <c r="M296" s="4">
        <v>8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3">
        <f>IF(R296="Skyrac AC",1,0)</f>
        <v>0</v>
      </c>
      <c r="U296" s="3">
        <f>IF(R296="Longwood Harriers",1,0)</f>
        <v>0</v>
      </c>
      <c r="V296" s="3">
        <f>IF(R296="Keighley &amp; Craven",1,0)</f>
        <v>0</v>
      </c>
      <c r="W296" s="3">
        <f>IF(R296="Pontefract AC",1,0)</f>
        <v>0</v>
      </c>
    </row>
    <row r="297" spans="1:23" x14ac:dyDescent="0.2">
      <c r="A297" s="4"/>
      <c r="B297" s="5"/>
      <c r="C297" s="6"/>
      <c r="D297" s="8" t="s">
        <v>17</v>
      </c>
      <c r="E297" s="9">
        <f>SUM(H289:H296)</f>
        <v>14</v>
      </c>
      <c r="F297" s="9" t="s">
        <v>28</v>
      </c>
      <c r="G297" s="9"/>
      <c r="M297" s="4"/>
      <c r="N297" s="5"/>
      <c r="O297" s="6"/>
      <c r="P297" s="8" t="s">
        <v>17</v>
      </c>
      <c r="Q297" s="9">
        <f>SUM(T289:T296)</f>
        <v>11</v>
      </c>
      <c r="R297" s="9" t="s">
        <v>28</v>
      </c>
      <c r="S297" s="9"/>
    </row>
    <row r="298" spans="1:23" x14ac:dyDescent="0.2">
      <c r="A298" s="4"/>
      <c r="B298" s="5"/>
      <c r="C298" s="6"/>
      <c r="D298" s="9"/>
      <c r="E298" s="9">
        <f>SUM(I289:I296)</f>
        <v>7</v>
      </c>
      <c r="F298" s="9" t="s">
        <v>1337</v>
      </c>
      <c r="G298" s="9"/>
      <c r="M298" s="4"/>
      <c r="N298" s="5"/>
      <c r="O298" s="6"/>
      <c r="P298" s="9"/>
      <c r="Q298" s="9">
        <f>SUM(U289:U296)</f>
        <v>0</v>
      </c>
      <c r="R298" s="9" t="s">
        <v>1337</v>
      </c>
      <c r="S298" s="9"/>
    </row>
    <row r="299" spans="1:23" x14ac:dyDescent="0.2">
      <c r="A299" s="4"/>
      <c r="B299" s="5"/>
      <c r="C299" s="6"/>
      <c r="D299" s="31"/>
      <c r="E299" s="9">
        <f>SUM(J289:J296)</f>
        <v>0</v>
      </c>
      <c r="F299" s="31" t="s">
        <v>27</v>
      </c>
      <c r="G299" s="32"/>
      <c r="M299" s="28"/>
      <c r="N299" s="29"/>
      <c r="O299" s="30"/>
      <c r="P299" s="31"/>
      <c r="Q299" s="9">
        <f>SUM(V289:V296)</f>
        <v>0</v>
      </c>
      <c r="R299" s="31" t="s">
        <v>27</v>
      </c>
      <c r="S299" s="32"/>
    </row>
    <row r="300" spans="1:23" ht="13.5" thickBot="1" x14ac:dyDescent="0.25">
      <c r="A300" s="4"/>
      <c r="B300" s="5"/>
      <c r="C300" s="6"/>
      <c r="D300" s="31"/>
      <c r="E300" s="9">
        <f>SUM(K289:K296)</f>
        <v>0</v>
      </c>
      <c r="F300" s="31" t="s">
        <v>29</v>
      </c>
      <c r="G300" s="32"/>
      <c r="M300" s="28"/>
      <c r="N300" s="29"/>
      <c r="O300" s="30"/>
      <c r="P300" s="31"/>
      <c r="Q300" s="9">
        <f>SUM(W289:W296)</f>
        <v>15</v>
      </c>
      <c r="R300" s="31" t="s">
        <v>29</v>
      </c>
      <c r="S300" s="32"/>
    </row>
    <row r="301" spans="1:23" x14ac:dyDescent="0.2">
      <c r="A301" s="235" t="s">
        <v>74</v>
      </c>
      <c r="B301" s="236"/>
      <c r="C301" s="236"/>
      <c r="D301" s="236"/>
      <c r="E301" s="236"/>
      <c r="F301" s="236"/>
      <c r="G301" s="237"/>
      <c r="H301" s="2"/>
      <c r="I301" s="2"/>
      <c r="J301" s="2"/>
      <c r="M301" s="241" t="s">
        <v>21</v>
      </c>
      <c r="N301" s="242"/>
      <c r="O301" s="242"/>
      <c r="P301" s="242"/>
      <c r="Q301" s="242"/>
      <c r="R301" s="242"/>
      <c r="S301" s="243"/>
    </row>
    <row r="302" spans="1:23" x14ac:dyDescent="0.2">
      <c r="A302" s="4">
        <v>1</v>
      </c>
      <c r="B302" s="5">
        <v>492</v>
      </c>
      <c r="C302" s="6">
        <v>45.1</v>
      </c>
      <c r="D302" s="5" t="str">
        <f>IF(B302="","",LOOKUP(B302,Entries!B$2:B$995,Entries!K$2:K$995))</f>
        <v>Neveah Copeland</v>
      </c>
      <c r="E302" s="5" t="str">
        <f>IF(B302="","",LOOKUP(B302,Entries!B$2:B$995,Entries!E$2:E$995))</f>
        <v>F15</v>
      </c>
      <c r="F302" s="5" t="str">
        <f>IF(B302="","",LOOKUP(B302,Entries!B$2:B$995,Entries!F$2:F$995))</f>
        <v>Skyrac AC</v>
      </c>
      <c r="G302" s="5" t="str">
        <f>IF(B302="","",LOOKUP(B302,Entries!B$2:B$995,Entries!G$2:G$995))</f>
        <v>F</v>
      </c>
      <c r="H302" s="3">
        <f>IF(F302="Skyrac AC",8,0)</f>
        <v>8</v>
      </c>
      <c r="I302" s="3">
        <f>IF(F302="Longwood Harriers",8,0)</f>
        <v>0</v>
      </c>
      <c r="J302" s="3">
        <f>IF(F302="Keighley &amp; Craven",8,0)</f>
        <v>0</v>
      </c>
      <c r="K302" s="3">
        <f>IF(F302="Pontefract AC",8,0)</f>
        <v>0</v>
      </c>
      <c r="M302" s="4">
        <v>1</v>
      </c>
      <c r="N302" s="5">
        <v>520</v>
      </c>
      <c r="O302" s="6">
        <v>4</v>
      </c>
      <c r="P302" s="5" t="str">
        <f>IF(N302="","",LOOKUP(N302,Entries!B$2:B$995,Entries!K$2:K$995))</f>
        <v>Amy Smith</v>
      </c>
      <c r="Q302" s="5" t="str">
        <f>IF(N302="","",LOOKUP(N302,Entries!B$2:B$995,Entries!E$2:E$995))</f>
        <v>F13</v>
      </c>
      <c r="R302" s="5" t="str">
        <f>IF(N302="","",LOOKUP(N302,Entries!B$2:B$995,Entries!F$2:F$995))</f>
        <v>Keighley &amp; Craven</v>
      </c>
      <c r="S302" s="5" t="str">
        <f>IF(N302="","",LOOKUP(N302,Entries!B$2:B$995,Entries!G$2:G$995))</f>
        <v>F</v>
      </c>
      <c r="T302" s="3">
        <f>IF(R302="Skyrac AC",8,0)</f>
        <v>0</v>
      </c>
      <c r="U302" s="3">
        <f>IF(R302="Longwood Harriers",8,0)</f>
        <v>0</v>
      </c>
      <c r="V302" s="3">
        <f>IF(R302="Keighley &amp; Craven",8,0)</f>
        <v>8</v>
      </c>
      <c r="W302" s="3">
        <f>IF(R302="Pontefract AC",8,0)</f>
        <v>0</v>
      </c>
    </row>
    <row r="303" spans="1:23" x14ac:dyDescent="0.2">
      <c r="A303" s="4">
        <v>2</v>
      </c>
      <c r="B303" s="5"/>
      <c r="C303" s="6"/>
      <c r="D303" s="5" t="str">
        <f>IF(B303="","",LOOKUP(B303,Entries!B$2:B$995,Entries!K$2:K$995))</f>
        <v/>
      </c>
      <c r="E303" s="5" t="str">
        <f>IF(B303="","",LOOKUP(B303,Entries!B$2:B$995,Entries!E$2:E$995))</f>
        <v/>
      </c>
      <c r="F303" s="5" t="str">
        <f>IF(B303="","",LOOKUP(B303,Entries!B$2:B$995,Entries!F$2:F$995))</f>
        <v/>
      </c>
      <c r="G303" s="5" t="str">
        <f>IF(B303="","",LOOKUP(B303,Entries!B$2:B$995,Entries!G$2:G$995))</f>
        <v/>
      </c>
      <c r="H303" s="3">
        <f>IF(F303="Skyrac AC",7,0)</f>
        <v>0</v>
      </c>
      <c r="I303" s="3">
        <f>IF(F303="Longwood Harriers",7,0)</f>
        <v>0</v>
      </c>
      <c r="J303" s="3">
        <f>IF(F303="Keighley &amp; Craven",7,0)</f>
        <v>0</v>
      </c>
      <c r="K303" s="3">
        <f>IF(F303="Pontefract AC",7,0)</f>
        <v>0</v>
      </c>
      <c r="M303" s="4">
        <v>2</v>
      </c>
      <c r="N303" s="5">
        <v>451</v>
      </c>
      <c r="O303" s="6">
        <v>3.4</v>
      </c>
      <c r="P303" s="5" t="str">
        <f>IF(N303="","",LOOKUP(N303,Entries!B$2:B$995,Entries!K$2:K$995))</f>
        <v>Isabelle Gittins</v>
      </c>
      <c r="Q303" s="5" t="str">
        <f>IF(N303="","",LOOKUP(N303,Entries!B$2:B$995,Entries!E$2:E$995))</f>
        <v>F13</v>
      </c>
      <c r="R303" s="5" t="str">
        <f>IF(N303="","",LOOKUP(N303,Entries!B$2:B$995,Entries!F$2:F$995))</f>
        <v>Pontefract AC</v>
      </c>
      <c r="S303" s="5" t="str">
        <f>IF(N303="","",LOOKUP(N303,Entries!B$2:B$995,Entries!G$2:G$995))</f>
        <v>F</v>
      </c>
      <c r="T303" s="3">
        <f>IF(R303="Skyrac AC",7,0)</f>
        <v>0</v>
      </c>
      <c r="U303" s="3">
        <f>IF(R303="Longwood Harriers",7,0)</f>
        <v>0</v>
      </c>
      <c r="V303" s="3">
        <f>IF(R303="Keighley &amp; Craven",7,0)</f>
        <v>0</v>
      </c>
      <c r="W303" s="3">
        <f>IF(R303="Pontefract AC",7,0)</f>
        <v>7</v>
      </c>
    </row>
    <row r="304" spans="1:23" x14ac:dyDescent="0.2">
      <c r="A304" s="4">
        <v>3</v>
      </c>
      <c r="B304" s="5"/>
      <c r="C304" s="6"/>
      <c r="D304" s="5" t="str">
        <f>IF(B304="","",LOOKUP(B304,Entries!B$2:B$995,Entries!K$2:K$995))</f>
        <v/>
      </c>
      <c r="E304" s="5" t="str">
        <f>IF(B304="","",LOOKUP(B304,Entries!B$2:B$995,Entries!E$2:E$995))</f>
        <v/>
      </c>
      <c r="F304" s="5" t="str">
        <f>IF(B304="","",LOOKUP(B304,Entries!B$2:B$995,Entries!F$2:F$995))</f>
        <v/>
      </c>
      <c r="G304" s="5" t="str">
        <f>IF(B304="","",LOOKUP(B304,Entries!B$2:B$995,Entries!G$2:G$995))</f>
        <v/>
      </c>
      <c r="H304" s="3">
        <f>IF(F304="Skyrac AC",6,0)</f>
        <v>0</v>
      </c>
      <c r="I304" s="3">
        <f>IF(F304="Longwood Harriers",6,0)</f>
        <v>0</v>
      </c>
      <c r="J304" s="3">
        <f>IF(F304="Keighley &amp; Craven",6,0)</f>
        <v>0</v>
      </c>
      <c r="K304" s="3">
        <f>IF(F304="Pontefract AC",6,0)</f>
        <v>0</v>
      </c>
      <c r="M304" s="4">
        <v>3</v>
      </c>
      <c r="N304" s="5">
        <v>453</v>
      </c>
      <c r="O304" s="6">
        <v>3.4</v>
      </c>
      <c r="P304" s="5" t="str">
        <f>IF(N304="","",LOOKUP(N304,Entries!B$2:B$995,Entries!K$2:K$995))</f>
        <v>Isabella Tordoff</v>
      </c>
      <c r="Q304" s="5" t="str">
        <f>IF(N304="","",LOOKUP(N304,Entries!B$2:B$995,Entries!E$2:E$995))</f>
        <v>F13</v>
      </c>
      <c r="R304" s="5" t="str">
        <f>IF(N304="","",LOOKUP(N304,Entries!B$2:B$995,Entries!F$2:F$995))</f>
        <v>Pontefract AC</v>
      </c>
      <c r="S304" s="5" t="str">
        <f>IF(N304="","",LOOKUP(N304,Entries!B$2:B$995,Entries!G$2:G$995))</f>
        <v>F</v>
      </c>
      <c r="T304" s="3">
        <f>IF(R304="Skyrac AC",6,0)</f>
        <v>0</v>
      </c>
      <c r="U304" s="3">
        <f>IF(R304="Longwood Harriers",6,0)</f>
        <v>0</v>
      </c>
      <c r="V304" s="3">
        <f>IF(R304="Keighley &amp; Craven",6,0)</f>
        <v>0</v>
      </c>
      <c r="W304" s="3">
        <f>IF(R304="Pontefract AC",6,0)</f>
        <v>6</v>
      </c>
    </row>
    <row r="305" spans="1:23" x14ac:dyDescent="0.2">
      <c r="A305" s="4">
        <v>4</v>
      </c>
      <c r="B305" s="5"/>
      <c r="C305" s="6"/>
      <c r="D305" s="5" t="str">
        <f>IF(B305="","",LOOKUP(B305,Entries!B$2:B$995,Entries!K$2:K$995))</f>
        <v/>
      </c>
      <c r="E305" s="5" t="str">
        <f>IF(B305="","",LOOKUP(B305,Entries!B$2:B$995,Entries!E$2:E$995))</f>
        <v/>
      </c>
      <c r="F305" s="5" t="str">
        <f>IF(B305="","",LOOKUP(B305,Entries!B$2:B$995,Entries!F$2:F$995))</f>
        <v/>
      </c>
      <c r="G305" s="5" t="str">
        <f>IF(B305="","",LOOKUP(B305,Entries!B$2:B$995,Entries!G$2:G$995))</f>
        <v/>
      </c>
      <c r="H305" s="3">
        <f>IF(F305="Skyrac AC",5,0)</f>
        <v>0</v>
      </c>
      <c r="I305" s="3">
        <f>IF(F305="Longwood Harriers",5,0)</f>
        <v>0</v>
      </c>
      <c r="J305" s="3">
        <f>IF(F305="Keighley &amp; Craven",5,0)</f>
        <v>0</v>
      </c>
      <c r="K305" s="3">
        <f>IF(F305="Pontefract AC",5,0)</f>
        <v>0</v>
      </c>
      <c r="M305" s="4">
        <v>4</v>
      </c>
      <c r="N305" s="5">
        <v>482</v>
      </c>
      <c r="O305" s="6">
        <v>3.12</v>
      </c>
      <c r="P305" s="5" t="str">
        <f>IF(N305="","",LOOKUP(N305,Entries!B$2:B$995,Entries!K$2:K$995))</f>
        <v>Chloe Wainhouse</v>
      </c>
      <c r="Q305" s="5" t="str">
        <f>IF(N305="","",LOOKUP(N305,Entries!B$2:B$995,Entries!E$2:E$995))</f>
        <v>F13</v>
      </c>
      <c r="R305" s="5" t="str">
        <f>IF(N305="","",LOOKUP(N305,Entries!B$2:B$995,Entries!F$2:F$995))</f>
        <v>Skyrac AC</v>
      </c>
      <c r="S305" s="5" t="str">
        <f>IF(N305="","",LOOKUP(N305,Entries!B$2:B$995,Entries!G$2:G$995))</f>
        <v>F</v>
      </c>
      <c r="T305" s="3">
        <f>IF(R305="Skyrac AC",5,0)</f>
        <v>5</v>
      </c>
      <c r="U305" s="3">
        <f>IF(R305="Longwood Harriers",5,0)</f>
        <v>0</v>
      </c>
      <c r="V305" s="3">
        <f>IF(R305="Keighley &amp; Craven",5,0)</f>
        <v>0</v>
      </c>
      <c r="W305" s="3">
        <f>IF(R305="Pontefract AC",5,0)</f>
        <v>0</v>
      </c>
    </row>
    <row r="306" spans="1:23" x14ac:dyDescent="0.2">
      <c r="A306" s="4">
        <v>5</v>
      </c>
      <c r="B306" s="5"/>
      <c r="C306" s="6"/>
      <c r="D306" s="5" t="str">
        <f>IF(B306="","",LOOKUP(B306,Entries!B$2:B$995,Entries!K$2:K$995))</f>
        <v/>
      </c>
      <c r="E306" s="5" t="str">
        <f>IF(B306="","",LOOKUP(B306,Entries!B$2:B$995,Entries!E$2:E$995))</f>
        <v/>
      </c>
      <c r="F306" s="5" t="str">
        <f>IF(B306="","",LOOKUP(B306,Entries!B$2:B$995,Entries!F$2:F$995))</f>
        <v/>
      </c>
      <c r="G306" s="5" t="str">
        <f>IF(B306="","",LOOKUP(B306,Entries!B$2:B$995,Entries!G$2:G$995))</f>
        <v/>
      </c>
      <c r="H306" s="3">
        <f>IF(F306="Skyrac AC",4,0)</f>
        <v>0</v>
      </c>
      <c r="I306" s="3">
        <f>IF(F306="Longwood Harriers",4,0)</f>
        <v>0</v>
      </c>
      <c r="J306" s="3">
        <f>IF(F306="Keighley &amp; Craven",4,0)</f>
        <v>0</v>
      </c>
      <c r="K306" s="3">
        <f>IF(F306="Pontefract AC",4,0)</f>
        <v>0</v>
      </c>
      <c r="M306" s="4">
        <v>5</v>
      </c>
      <c r="N306" s="5">
        <v>501</v>
      </c>
      <c r="O306" s="6">
        <v>2.61</v>
      </c>
      <c r="P306" s="5" t="str">
        <f>IF(N306="","",LOOKUP(N306,Entries!B$2:B$995,Entries!K$2:K$995))</f>
        <v>Isabelle  Smith</v>
      </c>
      <c r="Q306" s="5" t="str">
        <f>IF(N306="","",LOOKUP(N306,Entries!B$2:B$995,Entries!E$2:E$995))</f>
        <v>F13</v>
      </c>
      <c r="R306" s="5" t="str">
        <f>IF(N306="","",LOOKUP(N306,Entries!B$2:B$995,Entries!F$2:F$995))</f>
        <v>Skyrac AC</v>
      </c>
      <c r="S306" s="5" t="str">
        <f>IF(N306="","",LOOKUP(N306,Entries!B$2:B$995,Entries!G$2:G$995))</f>
        <v>F</v>
      </c>
      <c r="T306" s="3">
        <f>IF(R306="Skyrac AC",4,0)</f>
        <v>4</v>
      </c>
      <c r="U306" s="3">
        <f>IF(R306="Longwood Harriers",4,0)</f>
        <v>0</v>
      </c>
      <c r="V306" s="3">
        <f>IF(R306="Keighley &amp; Craven",4,0)</f>
        <v>0</v>
      </c>
      <c r="W306" s="3">
        <f>IF(R306="Pontefract AC",4,0)</f>
        <v>0</v>
      </c>
    </row>
    <row r="307" spans="1:23" x14ac:dyDescent="0.2">
      <c r="A307" s="4">
        <v>6</v>
      </c>
      <c r="B307" s="5"/>
      <c r="C307" s="6"/>
      <c r="D307" s="5" t="str">
        <f>IF(B307="","",LOOKUP(B307,Entries!B$2:B$995,Entries!K$2:K$995))</f>
        <v/>
      </c>
      <c r="E307" s="5" t="str">
        <f>IF(B307="","",LOOKUP(B307,Entries!B$2:B$995,Entries!E$2:E$995))</f>
        <v/>
      </c>
      <c r="F307" s="5" t="str">
        <f>IF(B307="","",LOOKUP(B307,Entries!B$2:B$995,Entries!F$2:F$995))</f>
        <v/>
      </c>
      <c r="G307" s="5" t="str">
        <f>IF(B307="","",LOOKUP(B307,Entries!B$2:B$995,Entries!G$2:G$995))</f>
        <v/>
      </c>
      <c r="H307" s="3">
        <f>IF(F307="Skyrac AC",3,0)</f>
        <v>0</v>
      </c>
      <c r="I307" s="3">
        <f>IF(F307="Longwood Harriers",3,0)</f>
        <v>0</v>
      </c>
      <c r="J307" s="3">
        <f>IF(F307="Keighley &amp; Craven",3,0)</f>
        <v>0</v>
      </c>
      <c r="K307" s="3">
        <f>IF(F307="Pontefract AC",3,0)</f>
        <v>0</v>
      </c>
      <c r="M307" s="4">
        <v>6</v>
      </c>
      <c r="N307" s="5"/>
      <c r="O307" s="6"/>
      <c r="P307" s="5" t="str">
        <f>IF(N307="","",LOOKUP(N307,Entries!B$2:B$995,Entries!K$2:K$995))</f>
        <v/>
      </c>
      <c r="Q307" s="5" t="str">
        <f>IF(N307="","",LOOKUP(N307,Entries!B$2:B$995,Entries!E$2:E$995))</f>
        <v/>
      </c>
      <c r="R307" s="5" t="str">
        <f>IF(N307="","",LOOKUP(N307,Entries!B$2:B$995,Entries!F$2:F$995))</f>
        <v/>
      </c>
      <c r="S307" s="5" t="str">
        <f>IF(N307="","",LOOKUP(N307,Entries!B$2:B$995,Entries!G$2:G$995))</f>
        <v/>
      </c>
      <c r="T307" s="3">
        <f>IF(R307="Skyrac AC",3,0)</f>
        <v>0</v>
      </c>
      <c r="U307" s="3">
        <f>IF(R307="Longwood Harriers",3,0)</f>
        <v>0</v>
      </c>
      <c r="V307" s="3">
        <f>IF(R307="Keighley &amp; Craven",3,0)</f>
        <v>0</v>
      </c>
      <c r="W307" s="3">
        <f>IF(R307="Pontefract AC",3,0)</f>
        <v>0</v>
      </c>
    </row>
    <row r="308" spans="1:23" x14ac:dyDescent="0.2">
      <c r="A308" s="4">
        <v>7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3">
        <f>IF(F308="Skyrac AC",2,0)</f>
        <v>0</v>
      </c>
      <c r="I308" s="3">
        <f>IF(F308="Longwood Harriers",2,0)</f>
        <v>0</v>
      </c>
      <c r="J308" s="3">
        <f>IF(F308="Keighley &amp; Craven",2,0)</f>
        <v>0</v>
      </c>
      <c r="K308" s="3">
        <f>IF(F308="Pontefract AC",2,0)</f>
        <v>0</v>
      </c>
      <c r="M308" s="4">
        <v>7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3">
        <f>IF(R308="Skyrac AC",2,0)</f>
        <v>0</v>
      </c>
      <c r="U308" s="3">
        <f>IF(R308="Longwood Harriers",2,0)</f>
        <v>0</v>
      </c>
      <c r="V308" s="3">
        <f>IF(R308="Keighley &amp; Craven",2,0)</f>
        <v>0</v>
      </c>
      <c r="W308" s="3">
        <f>IF(R308="Pontefract AC",2,0)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3">
        <f>IF(F309="Skyrac AC",1,0)</f>
        <v>0</v>
      </c>
      <c r="I309" s="3">
        <f>IF(F309="Longwood Harriers",1,0)</f>
        <v>0</v>
      </c>
      <c r="J309" s="3">
        <f>IF(F309="Keighley &amp; Craven",1,0)</f>
        <v>0</v>
      </c>
      <c r="K309" s="3">
        <f>IF(F309="Pontefract AC",1,0)</f>
        <v>0</v>
      </c>
      <c r="M309" s="4">
        <v>8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3">
        <f>IF(R309="Skyrac AC",1,0)</f>
        <v>0</v>
      </c>
      <c r="U309" s="3">
        <f>IF(R309="Longwood Harriers",1,0)</f>
        <v>0</v>
      </c>
      <c r="V309" s="3">
        <f>IF(R309="Keighley &amp; Craven",1,0)</f>
        <v>0</v>
      </c>
      <c r="W309" s="3">
        <f>IF(R309="Pontefract AC",1,0)</f>
        <v>0</v>
      </c>
    </row>
    <row r="310" spans="1:23" x14ac:dyDescent="0.2">
      <c r="A310" s="4"/>
      <c r="B310" s="5"/>
      <c r="C310" s="6"/>
      <c r="D310" s="8" t="s">
        <v>17</v>
      </c>
      <c r="E310" s="9">
        <f>SUM(H302:H309)</f>
        <v>8</v>
      </c>
      <c r="F310" s="9" t="s">
        <v>28</v>
      </c>
      <c r="G310" s="9"/>
      <c r="M310" s="4"/>
      <c r="N310" s="5"/>
      <c r="O310" s="6"/>
      <c r="P310" s="8" t="s">
        <v>17</v>
      </c>
      <c r="Q310" s="9">
        <f>SUM(T302:T309)</f>
        <v>9</v>
      </c>
      <c r="R310" s="9" t="s">
        <v>28</v>
      </c>
      <c r="S310" s="9"/>
    </row>
    <row r="311" spans="1:23" x14ac:dyDescent="0.2">
      <c r="A311" s="4"/>
      <c r="B311" s="5"/>
      <c r="C311" s="6"/>
      <c r="D311" s="9"/>
      <c r="E311" s="9">
        <f>SUM(I302:I309)</f>
        <v>0</v>
      </c>
      <c r="F311" s="9" t="s">
        <v>1337</v>
      </c>
      <c r="G311" s="9"/>
      <c r="M311" s="4"/>
      <c r="N311" s="5"/>
      <c r="O311" s="6"/>
      <c r="P311" s="9"/>
      <c r="Q311" s="9">
        <f>SUM(U302:U309)</f>
        <v>0</v>
      </c>
      <c r="R311" s="9" t="s">
        <v>1337</v>
      </c>
      <c r="S311" s="9"/>
    </row>
    <row r="312" spans="1:23" x14ac:dyDescent="0.2">
      <c r="A312" s="4"/>
      <c r="B312" s="5"/>
      <c r="C312" s="6"/>
      <c r="D312" s="31"/>
      <c r="E312" s="9">
        <f>SUM(J302:J309)</f>
        <v>0</v>
      </c>
      <c r="F312" s="31" t="s">
        <v>27</v>
      </c>
      <c r="G312" s="32"/>
      <c r="M312" s="28"/>
      <c r="N312" s="29"/>
      <c r="O312" s="30"/>
      <c r="P312" s="31"/>
      <c r="Q312" s="9">
        <f>SUM(V302:V309)</f>
        <v>8</v>
      </c>
      <c r="R312" s="31" t="s">
        <v>27</v>
      </c>
      <c r="S312" s="32"/>
    </row>
    <row r="313" spans="1:23" ht="13.5" thickBot="1" x14ac:dyDescent="0.25">
      <c r="A313" s="4"/>
      <c r="B313" s="5"/>
      <c r="C313" s="6"/>
      <c r="D313" s="31"/>
      <c r="E313" s="9">
        <f>SUM(K302:K309)</f>
        <v>0</v>
      </c>
      <c r="F313" s="31" t="s">
        <v>29</v>
      </c>
      <c r="G313" s="32"/>
      <c r="M313" s="28"/>
      <c r="N313" s="29"/>
      <c r="O313" s="30"/>
      <c r="P313" s="31"/>
      <c r="Q313" s="9">
        <f>SUM(W302:W309)</f>
        <v>13</v>
      </c>
      <c r="R313" s="31" t="s">
        <v>29</v>
      </c>
      <c r="S313" s="32"/>
    </row>
    <row r="314" spans="1:23" x14ac:dyDescent="0.2">
      <c r="A314" s="235" t="s">
        <v>92</v>
      </c>
      <c r="B314" s="236"/>
      <c r="C314" s="236"/>
      <c r="D314" s="236"/>
      <c r="E314" s="236"/>
      <c r="F314" s="236"/>
      <c r="G314" s="237"/>
      <c r="H314" s="2"/>
      <c r="I314" s="2"/>
      <c r="J314" s="2"/>
      <c r="M314" s="241" t="s">
        <v>20</v>
      </c>
      <c r="N314" s="242"/>
      <c r="O314" s="242"/>
      <c r="P314" s="242"/>
      <c r="Q314" s="242"/>
      <c r="R314" s="242"/>
      <c r="S314" s="243"/>
    </row>
    <row r="315" spans="1:23" x14ac:dyDescent="0.2">
      <c r="A315" s="4">
        <v>1</v>
      </c>
      <c r="B315" s="5">
        <v>445</v>
      </c>
      <c r="C315" s="6">
        <v>43.5</v>
      </c>
      <c r="D315" s="5" t="str">
        <f>IF(B315="","",LOOKUP(B315,Entries!B$2:B$995,Entries!K$2:K$995))</f>
        <v>Tom Shinkins</v>
      </c>
      <c r="E315" s="5" t="str">
        <f>IF(B315="","",LOOKUP(B315,Entries!B$2:B$995,Entries!E$2:E$995))</f>
        <v>M15</v>
      </c>
      <c r="F315" s="5" t="str">
        <f>IF(B315="","",LOOKUP(B315,Entries!B$2:B$995,Entries!F$2:F$995))</f>
        <v>Pontefract AC</v>
      </c>
      <c r="G315" s="5" t="str">
        <f>IF(B315="","",LOOKUP(B315,Entries!B$2:B$995,Entries!G$2:G$995))</f>
        <v>M</v>
      </c>
      <c r="H315" s="3">
        <f>IF(F315="Skyrac AC",8,0)</f>
        <v>0</v>
      </c>
      <c r="I315" s="3">
        <f>IF(F315="Longwood Harriers",8,0)</f>
        <v>0</v>
      </c>
      <c r="J315" s="3">
        <f>IF(F315="Keighley &amp; Craven",8,0)</f>
        <v>0</v>
      </c>
      <c r="K315" s="3">
        <f>IF(F315="Pontefract AC",8,0)</f>
        <v>8</v>
      </c>
      <c r="M315" s="4">
        <v>1</v>
      </c>
      <c r="N315" s="5">
        <v>527</v>
      </c>
      <c r="O315" s="6">
        <v>3.68</v>
      </c>
      <c r="P315" s="5" t="str">
        <f>IF(N315="","",LOOKUP(N315,Entries!B$2:B$995,Entries!K$2:K$995))</f>
        <v>Dylan Alcock</v>
      </c>
      <c r="Q315" s="5" t="str">
        <f>IF(N315="","",LOOKUP(N315,Entries!B$2:B$995,Entries!E$2:E$995))</f>
        <v>M13</v>
      </c>
      <c r="R315" s="5" t="str">
        <f>IF(N315="","",LOOKUP(N315,Entries!B$2:B$995,Entries!F$2:F$995))</f>
        <v>Keighley &amp; Craven</v>
      </c>
      <c r="S315" s="5" t="str">
        <f>IF(N315="","",LOOKUP(N315,Entries!B$2:B$995,Entries!G$2:G$995))</f>
        <v>M</v>
      </c>
      <c r="T315" s="3">
        <f>IF(R315="Skyrac AC",8,0)</f>
        <v>0</v>
      </c>
      <c r="U315" s="3">
        <f>IF(R315="Longwood Harriers",8,0)</f>
        <v>0</v>
      </c>
      <c r="V315" s="3">
        <f>IF(R315="Keighley &amp; Craven",8,0)</f>
        <v>8</v>
      </c>
      <c r="W315" s="3">
        <f>IF(R315="Pontefract AC",8,0)</f>
        <v>0</v>
      </c>
    </row>
    <row r="316" spans="1:23" x14ac:dyDescent="0.2">
      <c r="A316" s="4">
        <v>2</v>
      </c>
      <c r="B316" s="5">
        <v>408</v>
      </c>
      <c r="C316" s="6">
        <v>44.2</v>
      </c>
      <c r="D316" s="5" t="str">
        <f>IF(B316="","",LOOKUP(B316,Entries!B$2:B$995,Entries!K$2:K$995))</f>
        <v>Will Varley</v>
      </c>
      <c r="E316" s="5" t="str">
        <f>IF(B316="","",LOOKUP(B316,Entries!B$2:B$995,Entries!E$2:E$995))</f>
        <v>M15</v>
      </c>
      <c r="F316" s="5" t="str">
        <f>IF(B316="","",LOOKUP(B316,Entries!B$2:B$995,Entries!F$2:F$995))</f>
        <v>Longwood Harriers</v>
      </c>
      <c r="G316" s="5" t="str">
        <f>IF(B316="","",LOOKUP(B316,Entries!B$2:B$995,Entries!G$2:G$995))</f>
        <v>M</v>
      </c>
      <c r="H316" s="3">
        <f>IF(F316="Skyrac AC",7,0)</f>
        <v>0</v>
      </c>
      <c r="I316" s="3">
        <f>IF(F316="Longwood Harriers",7,0)</f>
        <v>7</v>
      </c>
      <c r="J316" s="3">
        <f>IF(F316="Keighley &amp; Craven",7,0)</f>
        <v>0</v>
      </c>
      <c r="K316" s="3">
        <f>IF(F316="Pontefract AC",7,0)</f>
        <v>0</v>
      </c>
      <c r="M316" s="4">
        <v>2</v>
      </c>
      <c r="N316" s="5"/>
      <c r="O316" s="6"/>
      <c r="P316" s="5" t="str">
        <f>IF(N316="","",LOOKUP(N316,Entries!B$2:B$995,Entries!K$2:K$995))</f>
        <v/>
      </c>
      <c r="Q316" s="5" t="str">
        <f>IF(N316="","",LOOKUP(N316,Entries!B$2:B$995,Entries!E$2:E$995))</f>
        <v/>
      </c>
      <c r="R316" s="5" t="str">
        <f>IF(N316="","",LOOKUP(N316,Entries!B$2:B$995,Entries!F$2:F$995))</f>
        <v/>
      </c>
      <c r="S316" s="5" t="str">
        <f>IF(N316="","",LOOKUP(N316,Entries!B$2:B$995,Entries!G$2:G$995))</f>
        <v/>
      </c>
      <c r="T316" s="3">
        <f>IF(R316="Skyrac AC",7,0)</f>
        <v>0</v>
      </c>
      <c r="U316" s="3">
        <f>IF(R316="Longwood Harriers",7,0)</f>
        <v>0</v>
      </c>
      <c r="V316" s="3">
        <f>IF(R316="Keighley &amp; Craven",7,0)</f>
        <v>0</v>
      </c>
      <c r="W316" s="3">
        <f>IF(R316="Pontefract AC",7,0)</f>
        <v>0</v>
      </c>
    </row>
    <row r="317" spans="1:23" x14ac:dyDescent="0.2">
      <c r="A317" s="4">
        <v>3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3">
        <f>IF(F317="Skyrac AC",6,0)</f>
        <v>0</v>
      </c>
      <c r="I317" s="3">
        <f>IF(F317="Longwood Harriers",6,0)</f>
        <v>0</v>
      </c>
      <c r="J317" s="3">
        <f>IF(F317="Keighley &amp; Craven",6,0)</f>
        <v>0</v>
      </c>
      <c r="K317" s="3">
        <f>IF(F317="Pontefract AC",6,0)</f>
        <v>0</v>
      </c>
      <c r="M317" s="4">
        <v>3</v>
      </c>
      <c r="N317" s="5"/>
      <c r="O317" s="6"/>
      <c r="P317" s="5" t="str">
        <f>IF(N317="","",LOOKUP(N317,Entries!B$2:B$995,Entries!K$2:K$995))</f>
        <v/>
      </c>
      <c r="Q317" s="5" t="str">
        <f>IF(N317="","",LOOKUP(N317,Entries!B$2:B$995,Entries!E$2:E$995))</f>
        <v/>
      </c>
      <c r="R317" s="5" t="str">
        <f>IF(N317="","",LOOKUP(N317,Entries!B$2:B$995,Entries!F$2:F$995))</f>
        <v/>
      </c>
      <c r="S317" s="5" t="str">
        <f>IF(N317="","",LOOKUP(N317,Entries!B$2:B$995,Entries!G$2:G$995))</f>
        <v/>
      </c>
      <c r="T317" s="3">
        <f>IF(R317="Skyrac AC",6,0)</f>
        <v>0</v>
      </c>
      <c r="U317" s="3">
        <f>IF(R317="Longwood Harriers",6,0)</f>
        <v>0</v>
      </c>
      <c r="V317" s="3">
        <f>IF(R317="Keighley &amp; Craven",6,0)</f>
        <v>0</v>
      </c>
      <c r="W317" s="3">
        <f>IF(R317="Pontefract AC",6,0)</f>
        <v>0</v>
      </c>
    </row>
    <row r="318" spans="1:23" x14ac:dyDescent="0.2">
      <c r="A318" s="4">
        <v>4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3">
        <f>IF(F318="Skyrac AC",5,0)</f>
        <v>0</v>
      </c>
      <c r="I318" s="3">
        <f>IF(F318="Longwood Harriers",5,0)</f>
        <v>0</v>
      </c>
      <c r="J318" s="3">
        <f>IF(F318="Keighley &amp; Craven",5,0)</f>
        <v>0</v>
      </c>
      <c r="K318" s="3">
        <f>IF(F318="Pontefract AC",5,0)</f>
        <v>0</v>
      </c>
      <c r="M318" s="4">
        <v>4</v>
      </c>
      <c r="N318" s="5"/>
      <c r="O318" s="6"/>
      <c r="P318" s="5" t="str">
        <f>IF(N318="","",LOOKUP(N318,Entries!B$2:B$995,Entries!K$2:K$995))</f>
        <v/>
      </c>
      <c r="Q318" s="5" t="str">
        <f>IF(N318="","",LOOKUP(N318,Entries!B$2:B$995,Entries!E$2:E$995))</f>
        <v/>
      </c>
      <c r="R318" s="5" t="str">
        <f>IF(N318="","",LOOKUP(N318,Entries!B$2:B$995,Entries!F$2:F$995))</f>
        <v/>
      </c>
      <c r="S318" s="5" t="str">
        <f>IF(N318="","",LOOKUP(N318,Entries!B$2:B$995,Entries!G$2:G$995))</f>
        <v/>
      </c>
      <c r="T318" s="3">
        <f>IF(R318="Skyrac AC",5,0)</f>
        <v>0</v>
      </c>
      <c r="U318" s="3">
        <f>IF(R318="Longwood Harriers",5,0)</f>
        <v>0</v>
      </c>
      <c r="V318" s="3">
        <f>IF(R318="Keighley &amp; Craven",5,0)</f>
        <v>0</v>
      </c>
      <c r="W318" s="3">
        <f>IF(R318="Pontefract AC",5,0)</f>
        <v>0</v>
      </c>
    </row>
    <row r="319" spans="1:23" ht="12.75" customHeight="1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3">
        <f>IF(F319="Skyrac AC",4,0)</f>
        <v>0</v>
      </c>
      <c r="I319" s="3">
        <f>IF(F319="Longwood Harriers",4,0)</f>
        <v>0</v>
      </c>
      <c r="J319" s="3">
        <f>IF(F319="Keighley &amp; Craven",4,0)</f>
        <v>0</v>
      </c>
      <c r="K319" s="3">
        <f>IF(F319="Pontefract AC",4,0)</f>
        <v>0</v>
      </c>
      <c r="M319" s="4">
        <v>5</v>
      </c>
      <c r="N319" s="5"/>
      <c r="O319" s="6"/>
      <c r="P319" s="5" t="str">
        <f>IF(N319="","",LOOKUP(N319,Entries!B$2:B$995,Entries!K$2:K$995))</f>
        <v/>
      </c>
      <c r="Q319" s="5" t="str">
        <f>IF(N319="","",LOOKUP(N319,Entries!B$2:B$995,Entries!E$2:E$995))</f>
        <v/>
      </c>
      <c r="R319" s="5" t="str">
        <f>IF(N319="","",LOOKUP(N319,Entries!B$2:B$995,Entries!F$2:F$995))</f>
        <v/>
      </c>
      <c r="S319" s="5" t="str">
        <f>IF(N319="","",LOOKUP(N319,Entries!B$2:B$995,Entries!G$2:G$995))</f>
        <v/>
      </c>
      <c r="T319" s="3">
        <f>IF(R319="Skyrac AC",4,0)</f>
        <v>0</v>
      </c>
      <c r="U319" s="3">
        <f>IF(R319="Longwood Harriers",4,0)</f>
        <v>0</v>
      </c>
      <c r="V319" s="3">
        <f>IF(R319="Keighley &amp; Craven",4,0)</f>
        <v>0</v>
      </c>
      <c r="W319" s="3">
        <f>IF(R319="Pontefract AC",4,0)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3">
        <f>IF(F320="Skyrac AC",3,0)</f>
        <v>0</v>
      </c>
      <c r="I320" s="3">
        <f>IF(F320="Longwood Harriers",3,0)</f>
        <v>0</v>
      </c>
      <c r="J320" s="3">
        <f>IF(F320="Keighley &amp; Craven",3,0)</f>
        <v>0</v>
      </c>
      <c r="K320" s="3">
        <f>IF(F320="Pontefract AC",3,0)</f>
        <v>0</v>
      </c>
      <c r="M320" s="4">
        <v>6</v>
      </c>
      <c r="N320" s="5"/>
      <c r="O320" s="6"/>
      <c r="P320" s="5" t="str">
        <f>IF(N320="","",LOOKUP(N320,Entries!B$2:B$995,Entries!K$2:K$995))</f>
        <v/>
      </c>
      <c r="Q320" s="5" t="str">
        <f>IF(N320="","",LOOKUP(N320,Entries!B$2:B$995,Entries!E$2:E$995))</f>
        <v/>
      </c>
      <c r="R320" s="5" t="str">
        <f>IF(N320="","",LOOKUP(N320,Entries!B$2:B$995,Entries!F$2:F$995))</f>
        <v/>
      </c>
      <c r="S320" s="5" t="str">
        <f>IF(N320="","",LOOKUP(N320,Entries!B$2:B$995,Entries!G$2:G$995))</f>
        <v/>
      </c>
      <c r="T320" s="3">
        <f>IF(R320="Skyrac AC",3,0)</f>
        <v>0</v>
      </c>
      <c r="U320" s="3">
        <f>IF(R320="Longwood Harriers",3,0)</f>
        <v>0</v>
      </c>
      <c r="V320" s="3">
        <f>IF(R320="Keighley &amp; Craven",3,0)</f>
        <v>0</v>
      </c>
      <c r="W320" s="3">
        <f>IF(R320="Pontefract AC",3,0)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3">
        <f>IF(F321="Skyrac AC",2,0)</f>
        <v>0</v>
      </c>
      <c r="I321" s="3">
        <f>IF(F321="Longwood Harriers",2,0)</f>
        <v>0</v>
      </c>
      <c r="J321" s="3">
        <f>IF(F321="Keighley &amp; Craven",2,0)</f>
        <v>0</v>
      </c>
      <c r="K321" s="3">
        <f>IF(F321="Pontefract AC",2,0)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3">
        <f>IF(R321="Skyrac AC",2,0)</f>
        <v>0</v>
      </c>
      <c r="U321" s="3">
        <f>IF(R321="Longwood Harriers",2,0)</f>
        <v>0</v>
      </c>
      <c r="V321" s="3">
        <f>IF(R321="Keighley &amp; Craven",2,0)</f>
        <v>0</v>
      </c>
      <c r="W321" s="3">
        <f>IF(R321="Pontefract AC",2,0)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3">
        <f>IF(F322="Skyrac AC",1,0)</f>
        <v>0</v>
      </c>
      <c r="I322" s="3">
        <f>IF(F322="Longwood Harriers",1,0)</f>
        <v>0</v>
      </c>
      <c r="J322" s="3">
        <f>IF(F322="Keighley &amp; Craven",1,0)</f>
        <v>0</v>
      </c>
      <c r="K322" s="3">
        <f>IF(F322="Pontefract AC",1,0)</f>
        <v>0</v>
      </c>
      <c r="M322" s="4">
        <v>8</v>
      </c>
      <c r="N322" s="5"/>
      <c r="O322" s="6"/>
      <c r="P322" s="5" t="str">
        <f>IF(N322="","",LOOKUP(N322,Entries!B$2:B$995,Entries!K$2:K$995))</f>
        <v/>
      </c>
      <c r="Q322" s="5" t="str">
        <f>IF(N322="","",LOOKUP(N322,Entries!B$2:B$995,Entries!E$2:E$995))</f>
        <v/>
      </c>
      <c r="R322" s="5" t="str">
        <f>IF(N322="","",LOOKUP(N322,Entries!B$2:B$995,Entries!F$2:F$995))</f>
        <v/>
      </c>
      <c r="S322" s="5" t="str">
        <f>IF(N322="","",LOOKUP(N322,Entries!B$2:B$995,Entries!G$2:G$995))</f>
        <v/>
      </c>
      <c r="T322" s="3">
        <f>IF(R322="Skyrac AC",1,0)</f>
        <v>0</v>
      </c>
      <c r="U322" s="3">
        <f>IF(R322="Longwood Harriers",1,0)</f>
        <v>0</v>
      </c>
      <c r="V322" s="3">
        <f>IF(R322="Keighley &amp; Craven",1,0)</f>
        <v>0</v>
      </c>
      <c r="W322" s="3">
        <f>IF(R322="Pontefract AC",1,0)</f>
        <v>0</v>
      </c>
    </row>
    <row r="323" spans="1:23" x14ac:dyDescent="0.2">
      <c r="A323" s="4"/>
      <c r="B323" s="5"/>
      <c r="C323" s="6"/>
      <c r="D323" s="8" t="s">
        <v>17</v>
      </c>
      <c r="E323" s="9">
        <f>SUM(H315:H322)</f>
        <v>0</v>
      </c>
      <c r="F323" s="9" t="s">
        <v>28</v>
      </c>
      <c r="G323" s="9"/>
      <c r="M323" s="4"/>
      <c r="N323" s="5"/>
      <c r="O323" s="6"/>
      <c r="P323" s="8" t="s">
        <v>17</v>
      </c>
      <c r="Q323" s="9">
        <f>SUM(T315:T322)</f>
        <v>0</v>
      </c>
      <c r="R323" s="9" t="s">
        <v>28</v>
      </c>
      <c r="S323" s="9"/>
    </row>
    <row r="324" spans="1:23" x14ac:dyDescent="0.2">
      <c r="A324" s="4"/>
      <c r="B324" s="5"/>
      <c r="C324" s="6"/>
      <c r="D324" s="9"/>
      <c r="E324" s="9">
        <f>SUM(I315:I322)</f>
        <v>7</v>
      </c>
      <c r="F324" s="9" t="s">
        <v>1337</v>
      </c>
      <c r="G324" s="9"/>
      <c r="M324" s="4"/>
      <c r="N324" s="5"/>
      <c r="O324" s="6"/>
      <c r="P324" s="9"/>
      <c r="Q324" s="9">
        <f>SUM(U315:U322)</f>
        <v>0</v>
      </c>
      <c r="R324" s="9" t="s">
        <v>1337</v>
      </c>
      <c r="S324" s="9"/>
    </row>
    <row r="325" spans="1:23" x14ac:dyDescent="0.2">
      <c r="A325" s="4"/>
      <c r="B325" s="5"/>
      <c r="C325" s="6"/>
      <c r="D325" s="31"/>
      <c r="E325" s="9">
        <f>SUM(J315:J322)</f>
        <v>0</v>
      </c>
      <c r="F325" s="31" t="s">
        <v>27</v>
      </c>
      <c r="G325" s="32"/>
      <c r="M325" s="28"/>
      <c r="N325" s="29"/>
      <c r="O325" s="30"/>
      <c r="P325" s="31"/>
      <c r="Q325" s="9">
        <f>SUM(V315:V322)</f>
        <v>8</v>
      </c>
      <c r="R325" s="31" t="s">
        <v>27</v>
      </c>
      <c r="S325" s="32"/>
    </row>
    <row r="326" spans="1:23" ht="13.5" thickBot="1" x14ac:dyDescent="0.25">
      <c r="A326" s="4"/>
      <c r="B326" s="5"/>
      <c r="C326" s="6"/>
      <c r="D326" s="31"/>
      <c r="E326" s="9">
        <f>SUM(K315:K322)</f>
        <v>8</v>
      </c>
      <c r="F326" s="31" t="s">
        <v>29</v>
      </c>
      <c r="G326" s="32"/>
      <c r="M326" s="28"/>
      <c r="N326" s="29"/>
      <c r="O326" s="30"/>
      <c r="P326" s="31"/>
      <c r="Q326" s="9">
        <f>SUM(W315:W322)</f>
        <v>0</v>
      </c>
      <c r="R326" s="31" t="s">
        <v>29</v>
      </c>
      <c r="S326" s="32"/>
    </row>
    <row r="327" spans="1:23" x14ac:dyDescent="0.2">
      <c r="A327" s="235" t="s">
        <v>75</v>
      </c>
      <c r="B327" s="236"/>
      <c r="C327" s="236"/>
      <c r="D327" s="236"/>
      <c r="E327" s="236"/>
      <c r="F327" s="236"/>
      <c r="G327" s="237"/>
      <c r="H327" s="2"/>
      <c r="I327" s="2"/>
      <c r="J327" s="2"/>
      <c r="M327" s="241" t="s">
        <v>22</v>
      </c>
      <c r="N327" s="242"/>
      <c r="O327" s="242"/>
      <c r="P327" s="242"/>
      <c r="Q327" s="242"/>
      <c r="R327" s="242"/>
      <c r="S327" s="243"/>
    </row>
    <row r="328" spans="1:23" x14ac:dyDescent="0.2">
      <c r="A328" s="4">
        <v>1</v>
      </c>
      <c r="B328" s="5"/>
      <c r="C328" s="6"/>
      <c r="D328" s="5" t="str">
        <f>IF(B328="","",LOOKUP(B328,Entries!B$2:B$995,Entries!K$2:K$995))</f>
        <v/>
      </c>
      <c r="E328" s="5" t="str">
        <f>IF(B328="","",LOOKUP(B328,Entries!B$2:B$995,Entries!E$2:E$995))</f>
        <v/>
      </c>
      <c r="F328" s="5" t="str">
        <f>IF(B328="","",LOOKUP(B328,Entries!B$2:B$995,Entries!F$2:F$995))</f>
        <v/>
      </c>
      <c r="G328" s="5" t="str">
        <f>IF(B328="","",LOOKUP(B328,Entries!B$2:B$995,Entries!G$2:G$995))</f>
        <v/>
      </c>
      <c r="H328" s="3">
        <f>IF(F328="Skyrac AC",8,0)</f>
        <v>0</v>
      </c>
      <c r="I328" s="3">
        <f>IF(F328="Longwood Harriers",8,0)</f>
        <v>0</v>
      </c>
      <c r="J328" s="3">
        <f>IF(F328="Keighley &amp; Craven",8,0)</f>
        <v>0</v>
      </c>
      <c r="K328" s="3">
        <f>IF(F328="Pontefract AC",8,0)</f>
        <v>0</v>
      </c>
      <c r="M328" s="4">
        <v>1</v>
      </c>
      <c r="N328" s="5">
        <v>407</v>
      </c>
      <c r="O328" s="6">
        <v>1.53</v>
      </c>
      <c r="P328" s="5" t="str">
        <f>IF(N328="","",LOOKUP(N328,Entries!B$2:B$995,Entries!K$2:K$995))</f>
        <v>Andrei Chetty</v>
      </c>
      <c r="Q328" s="5" t="str">
        <f>IF(N328="","",LOOKUP(N328,Entries!B$2:B$995,Entries!E$2:E$995))</f>
        <v>M15</v>
      </c>
      <c r="R328" s="5" t="str">
        <f>IF(N328="","",LOOKUP(N328,Entries!B$2:B$995,Entries!F$2:F$995))</f>
        <v>Longwood Harriers</v>
      </c>
      <c r="S328" s="5" t="str">
        <f>IF(N328="","",LOOKUP(N328,Entries!B$2:B$995,Entries!G$2:G$995))</f>
        <v>M</v>
      </c>
      <c r="T328" s="3">
        <f>IF(R328="Skyrac AC",8,0)</f>
        <v>0</v>
      </c>
      <c r="U328" s="3">
        <f>IF(R328="Longwood Harriers",8,0)</f>
        <v>8</v>
      </c>
      <c r="V328" s="3">
        <f>IF(R328="Keighley &amp; Craven",8,0)</f>
        <v>0</v>
      </c>
      <c r="W328" s="3">
        <f>IF(R328="Pontefract AC",8,0)</f>
        <v>0</v>
      </c>
    </row>
    <row r="329" spans="1:23" x14ac:dyDescent="0.2">
      <c r="A329" s="4">
        <v>2</v>
      </c>
      <c r="B329" s="5"/>
      <c r="C329" s="6"/>
      <c r="D329" s="5" t="str">
        <f>IF(B329="","",LOOKUP(B329,Entries!B$2:B$995,Entries!K$2:K$995))</f>
        <v/>
      </c>
      <c r="E329" s="5" t="str">
        <f>IF(B329="","",LOOKUP(B329,Entries!B$2:B$995,Entries!E$2:E$995))</f>
        <v/>
      </c>
      <c r="F329" s="5" t="str">
        <f>IF(B329="","",LOOKUP(B329,Entries!B$2:B$995,Entries!F$2:F$995))</f>
        <v/>
      </c>
      <c r="G329" s="5" t="str">
        <f>IF(B329="","",LOOKUP(B329,Entries!B$2:B$995,Entries!G$2:G$995))</f>
        <v/>
      </c>
      <c r="H329" s="3">
        <f>IF(F329="Skyrac AC",7,0)</f>
        <v>0</v>
      </c>
      <c r="I329" s="3">
        <f>IF(F329="Longwood Harriers",7,0)</f>
        <v>0</v>
      </c>
      <c r="J329" s="3">
        <f>IF(F329="Keighley &amp; Craven",7,0)</f>
        <v>0</v>
      </c>
      <c r="K329" s="3">
        <f>IF(F329="Pontefract AC",7,0)</f>
        <v>0</v>
      </c>
      <c r="M329" s="4">
        <v>2</v>
      </c>
      <c r="N329" s="5"/>
      <c r="O329" s="6"/>
      <c r="P329" s="5" t="str">
        <f>IF(N329="","",LOOKUP(N329,Entries!B$2:B$995,Entries!K$2:K$995))</f>
        <v/>
      </c>
      <c r="Q329" s="5" t="str">
        <f>IF(N329="","",LOOKUP(N329,Entries!B$2:B$995,Entries!E$2:E$995))</f>
        <v/>
      </c>
      <c r="R329" s="5" t="str">
        <f>IF(N329="","",LOOKUP(N329,Entries!B$2:B$995,Entries!F$2:F$995))</f>
        <v/>
      </c>
      <c r="S329" s="5" t="str">
        <f>IF(N329="","",LOOKUP(N329,Entries!B$2:B$995,Entries!G$2:G$995))</f>
        <v/>
      </c>
      <c r="T329" s="3">
        <f>IF(R329="Skyrac AC",7,0)</f>
        <v>0</v>
      </c>
      <c r="U329" s="3">
        <f>IF(R329="Longwood Harriers",7,0)</f>
        <v>0</v>
      </c>
      <c r="V329" s="3">
        <f>IF(R329="Keighley &amp; Craven",7,0)</f>
        <v>0</v>
      </c>
      <c r="W329" s="3">
        <f>IF(R329="Pontefract AC",7,0)</f>
        <v>0</v>
      </c>
    </row>
    <row r="330" spans="1:23" x14ac:dyDescent="0.2">
      <c r="A330" s="4">
        <v>3</v>
      </c>
      <c r="B330" s="5"/>
      <c r="C330" s="6"/>
      <c r="D330" s="5" t="str">
        <f>IF(B330="","",LOOKUP(B330,Entries!B$2:B$995,Entries!K$2:K$995))</f>
        <v/>
      </c>
      <c r="E330" s="5" t="str">
        <f>IF(B330="","",LOOKUP(B330,Entries!B$2:B$995,Entries!E$2:E$995))</f>
        <v/>
      </c>
      <c r="F330" s="5" t="str">
        <f>IF(B330="","",LOOKUP(B330,Entries!B$2:B$995,Entries!F$2:F$995))</f>
        <v/>
      </c>
      <c r="G330" s="5" t="str">
        <f>IF(B330="","",LOOKUP(B330,Entries!B$2:B$995,Entries!G$2:G$995))</f>
        <v/>
      </c>
      <c r="H330" s="3">
        <f>IF(F330="Skyrac AC",6,0)</f>
        <v>0</v>
      </c>
      <c r="I330" s="3">
        <f>IF(F330="Longwood Harriers",6,0)</f>
        <v>0</v>
      </c>
      <c r="J330" s="3">
        <f>IF(F330="Keighley &amp; Craven",6,0)</f>
        <v>0</v>
      </c>
      <c r="K330" s="3">
        <f>IF(F330="Pontefract AC",6,0)</f>
        <v>0</v>
      </c>
      <c r="M330" s="4">
        <v>3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3">
        <f>IF(R330="Skyrac AC",6,0)</f>
        <v>0</v>
      </c>
      <c r="U330" s="3">
        <f>IF(R330="Longwood Harriers",6,0)</f>
        <v>0</v>
      </c>
      <c r="V330" s="3">
        <f>IF(R330="Keighley &amp; Craven",6,0)</f>
        <v>0</v>
      </c>
      <c r="W330" s="3">
        <f>IF(R330="Pontefract AC",6,0)</f>
        <v>0</v>
      </c>
    </row>
    <row r="331" spans="1:23" x14ac:dyDescent="0.2">
      <c r="A331" s="4">
        <v>4</v>
      </c>
      <c r="B331" s="5"/>
      <c r="C331" s="6"/>
      <c r="D331" s="5" t="str">
        <f>IF(B331="","",LOOKUP(B331,Entries!B$2:B$995,Entries!K$2:K$995))</f>
        <v/>
      </c>
      <c r="E331" s="5" t="str">
        <f>IF(B331="","",LOOKUP(B331,Entries!B$2:B$995,Entries!E$2:E$995))</f>
        <v/>
      </c>
      <c r="F331" s="5" t="str">
        <f>IF(B331="","",LOOKUP(B331,Entries!B$2:B$995,Entries!F$2:F$995))</f>
        <v/>
      </c>
      <c r="G331" s="5" t="str">
        <f>IF(B331="","",LOOKUP(B331,Entries!B$2:B$995,Entries!G$2:G$995))</f>
        <v/>
      </c>
      <c r="H331" s="3">
        <f>IF(F331="Skyrac AC",5,0)</f>
        <v>0</v>
      </c>
      <c r="I331" s="3">
        <f>IF(F331="Longwood Harriers",5,0)</f>
        <v>0</v>
      </c>
      <c r="J331" s="3">
        <f>IF(F331="Keighley &amp; Craven",5,0)</f>
        <v>0</v>
      </c>
      <c r="K331" s="3">
        <f>IF(F331="Pontefract AC",5,0)</f>
        <v>0</v>
      </c>
      <c r="M331" s="4">
        <v>4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3">
        <f>IF(R331="Skyrac AC",5,0)</f>
        <v>0</v>
      </c>
      <c r="U331" s="3">
        <f>IF(R331="Longwood Harriers",5,0)</f>
        <v>0</v>
      </c>
      <c r="V331" s="3">
        <f>IF(R331="Keighley &amp; Craven",5,0)</f>
        <v>0</v>
      </c>
      <c r="W331" s="3">
        <f>IF(R331="Pontefract AC",5,0)</f>
        <v>0</v>
      </c>
    </row>
    <row r="332" spans="1:23" x14ac:dyDescent="0.2">
      <c r="A332" s="4">
        <v>5</v>
      </c>
      <c r="B332" s="5"/>
      <c r="C332" s="6"/>
      <c r="D332" s="5" t="str">
        <f>IF(B332="","",LOOKUP(B332,Entries!B$2:B$995,Entries!K$2:K$995))</f>
        <v/>
      </c>
      <c r="E332" s="5" t="str">
        <f>IF(B332="","",LOOKUP(B332,Entries!B$2:B$995,Entries!E$2:E$995))</f>
        <v/>
      </c>
      <c r="F332" s="5" t="str">
        <f>IF(B332="","",LOOKUP(B332,Entries!B$2:B$995,Entries!F$2:F$995))</f>
        <v/>
      </c>
      <c r="G332" s="5" t="str">
        <f>IF(B332="","",LOOKUP(B332,Entries!B$2:B$995,Entries!G$2:G$995))</f>
        <v/>
      </c>
      <c r="H332" s="3">
        <f>IF(F332="Skyrac AC",4,0)</f>
        <v>0</v>
      </c>
      <c r="I332" s="3">
        <f>IF(F332="Longwood Harriers",4,0)</f>
        <v>0</v>
      </c>
      <c r="J332" s="3">
        <f>IF(F332="Keighley &amp; Craven",4,0)</f>
        <v>0</v>
      </c>
      <c r="K332" s="3">
        <f>IF(F332="Pontefract AC",4,0)</f>
        <v>0</v>
      </c>
      <c r="M332" s="4">
        <v>5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3">
        <f>IF(R332="Skyrac AC",4,0)</f>
        <v>0</v>
      </c>
      <c r="U332" s="3">
        <f>IF(R332="Longwood Harriers",4,0)</f>
        <v>0</v>
      </c>
      <c r="V332" s="3">
        <f>IF(R332="Keighley &amp; Craven",4,0)</f>
        <v>0</v>
      </c>
      <c r="W332" s="3">
        <f>IF(R332="Pontefract AC",4,0)</f>
        <v>0</v>
      </c>
    </row>
    <row r="333" spans="1:23" x14ac:dyDescent="0.2">
      <c r="A333" s="4">
        <v>6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3">
        <f>IF(F333="Skyrac AC",3,0)</f>
        <v>0</v>
      </c>
      <c r="I333" s="3">
        <f>IF(F333="Longwood Harriers",3,0)</f>
        <v>0</v>
      </c>
      <c r="J333" s="3">
        <f>IF(F333="Keighley &amp; Craven",3,0)</f>
        <v>0</v>
      </c>
      <c r="K333" s="3">
        <f>IF(F333="Pontefract AC",3,0)</f>
        <v>0</v>
      </c>
      <c r="M333" s="4">
        <v>6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3">
        <f>IF(R333="Skyrac AC",3,0)</f>
        <v>0</v>
      </c>
      <c r="U333" s="3">
        <f>IF(R333="Longwood Harriers",3,0)</f>
        <v>0</v>
      </c>
      <c r="V333" s="3">
        <f>IF(R333="Keighley &amp; Craven",3,0)</f>
        <v>0</v>
      </c>
      <c r="W333" s="3">
        <f>IF(R333="Pontefract AC",3,0)</f>
        <v>0</v>
      </c>
    </row>
    <row r="334" spans="1:23" x14ac:dyDescent="0.2">
      <c r="A334" s="4">
        <v>7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3">
        <f>IF(F334="Skyrac AC",2,0)</f>
        <v>0</v>
      </c>
      <c r="I334" s="3">
        <f>IF(F334="Longwood Harriers",2,0)</f>
        <v>0</v>
      </c>
      <c r="J334" s="3">
        <f>IF(F334="Keighley &amp; Craven",2,0)</f>
        <v>0</v>
      </c>
      <c r="K334" s="3">
        <f>IF(F334="Pontefract AC",2,0)</f>
        <v>0</v>
      </c>
      <c r="M334" s="4">
        <v>7</v>
      </c>
      <c r="N334" s="5"/>
      <c r="O334" s="6"/>
      <c r="P334" s="5" t="str">
        <f>IF(N334="","",LOOKUP(N334,Entries!B$2:B$995,Entries!K$2:K$995))</f>
        <v/>
      </c>
      <c r="Q334" s="5" t="str">
        <f>IF(N334="","",LOOKUP(N334,Entries!B$2:B$995,Entries!E$2:E$995))</f>
        <v/>
      </c>
      <c r="R334" s="5" t="str">
        <f>IF(N334="","",LOOKUP(N334,Entries!B$2:B$995,Entries!F$2:F$995))</f>
        <v/>
      </c>
      <c r="S334" s="5" t="str">
        <f>IF(N334="","",LOOKUP(N334,Entries!B$2:B$995,Entries!G$2:G$995))</f>
        <v/>
      </c>
      <c r="T334" s="3">
        <f>IF(R334="Skyrac AC",2,0)</f>
        <v>0</v>
      </c>
      <c r="U334" s="3">
        <f>IF(R334="Longwood Harriers",2,0)</f>
        <v>0</v>
      </c>
      <c r="V334" s="3">
        <f>IF(R334="Keighley &amp; Craven",2,0)</f>
        <v>0</v>
      </c>
      <c r="W334" s="3">
        <f>IF(R334="Pontefract AC",2,0)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IF(B335="","",LOOKUP(B335,Entries!B$2:B$995,Entries!K$2:K$995))</f>
        <v/>
      </c>
      <c r="E335" s="5" t="str">
        <f>IF(B335="","",LOOKUP(B335,Entries!B$2:B$995,Entries!E$2:E$995))</f>
        <v/>
      </c>
      <c r="F335" s="5" t="str">
        <f>IF(B335="","",LOOKUP(B335,Entries!B$2:B$995,Entries!F$2:F$995))</f>
        <v/>
      </c>
      <c r="G335" s="5" t="str">
        <f>IF(B335="","",LOOKUP(B335,Entries!B$2:B$995,Entries!G$2:G$995))</f>
        <v/>
      </c>
      <c r="H335" s="3">
        <f>IF(F335="Skyrac AC",1,0)</f>
        <v>0</v>
      </c>
      <c r="I335" s="3">
        <f>IF(F335="Longwood Harriers",1,0)</f>
        <v>0</v>
      </c>
      <c r="J335" s="3">
        <f>IF(F335="Keighley &amp; Craven",1,0)</f>
        <v>0</v>
      </c>
      <c r="K335" s="3">
        <f>IF(F335="Pontefract AC",1,0)</f>
        <v>0</v>
      </c>
      <c r="M335" s="4">
        <v>8</v>
      </c>
      <c r="N335" s="5"/>
      <c r="O335" s="6"/>
      <c r="P335" s="5" t="str">
        <f>IF(N335="","",LOOKUP(N335,Entries!B$2:B$995,Entries!K$2:K$995))</f>
        <v/>
      </c>
      <c r="Q335" s="5" t="str">
        <f>IF(N335="","",LOOKUP(N335,Entries!B$2:B$995,Entries!E$2:E$995))</f>
        <v/>
      </c>
      <c r="R335" s="5" t="str">
        <f>IF(N335="","",LOOKUP(N335,Entries!B$2:B$995,Entries!F$2:F$995))</f>
        <v/>
      </c>
      <c r="S335" s="5" t="str">
        <f>IF(N335="","",LOOKUP(N335,Entries!B$2:B$995,Entries!G$2:G$995))</f>
        <v/>
      </c>
      <c r="T335" s="3">
        <f>IF(R335="Skyrac AC",1,0)</f>
        <v>0</v>
      </c>
      <c r="U335" s="3">
        <f>IF(R335="Longwood Harriers",1,0)</f>
        <v>0</v>
      </c>
      <c r="V335" s="3">
        <f>IF(R335="Keighley &amp; Craven",1,0)</f>
        <v>0</v>
      </c>
      <c r="W335" s="3">
        <f>IF(R335="Pontefract AC",1,0)</f>
        <v>0</v>
      </c>
    </row>
    <row r="336" spans="1:23" x14ac:dyDescent="0.2">
      <c r="A336" s="4"/>
      <c r="B336" s="5"/>
      <c r="C336" s="6"/>
      <c r="D336" s="8" t="s">
        <v>17</v>
      </c>
      <c r="E336" s="9">
        <f>SUM(H328:H335)</f>
        <v>0</v>
      </c>
      <c r="F336" s="9" t="s">
        <v>28</v>
      </c>
      <c r="G336" s="9"/>
      <c r="M336" s="4"/>
      <c r="N336" s="5"/>
      <c r="O336" s="6"/>
      <c r="P336" s="8" t="s">
        <v>17</v>
      </c>
      <c r="Q336" s="9">
        <f>SUM(T328:T335)</f>
        <v>0</v>
      </c>
      <c r="R336" s="9" t="s">
        <v>28</v>
      </c>
      <c r="S336" s="9"/>
    </row>
    <row r="337" spans="1:23" x14ac:dyDescent="0.2">
      <c r="A337" s="4"/>
      <c r="B337" s="5"/>
      <c r="C337" s="6"/>
      <c r="D337" s="9"/>
      <c r="E337" s="9">
        <f>SUM(I328:I335)</f>
        <v>0</v>
      </c>
      <c r="F337" s="9" t="s">
        <v>1337</v>
      </c>
      <c r="G337" s="9"/>
      <c r="M337" s="4"/>
      <c r="N337" s="5"/>
      <c r="O337" s="6"/>
      <c r="P337" s="9"/>
      <c r="Q337" s="9">
        <f>SUM(U328:U335)</f>
        <v>8</v>
      </c>
      <c r="R337" s="9" t="s">
        <v>1337</v>
      </c>
      <c r="S337" s="9"/>
    </row>
    <row r="338" spans="1:23" x14ac:dyDescent="0.2">
      <c r="A338" s="4"/>
      <c r="B338" s="5"/>
      <c r="C338" s="6"/>
      <c r="D338" s="31"/>
      <c r="E338" s="9">
        <f>SUM(J328:J335)</f>
        <v>0</v>
      </c>
      <c r="F338" s="31" t="s">
        <v>27</v>
      </c>
      <c r="G338" s="32"/>
      <c r="M338" s="28"/>
      <c r="N338" s="29"/>
      <c r="O338" s="30"/>
      <c r="P338" s="31"/>
      <c r="Q338" s="9">
        <f>SUM(V328:V335)</f>
        <v>0</v>
      </c>
      <c r="R338" s="31" t="s">
        <v>27</v>
      </c>
      <c r="S338" s="32"/>
    </row>
    <row r="339" spans="1:23" ht="13.5" thickBot="1" x14ac:dyDescent="0.25">
      <c r="A339" s="4"/>
      <c r="B339" s="5"/>
      <c r="C339" s="6"/>
      <c r="D339" s="31"/>
      <c r="E339" s="9">
        <f>SUM(K328:K335)</f>
        <v>0</v>
      </c>
      <c r="F339" s="31" t="s">
        <v>29</v>
      </c>
      <c r="G339" s="32"/>
      <c r="M339" s="28"/>
      <c r="N339" s="29"/>
      <c r="O339" s="30"/>
      <c r="P339" s="31"/>
      <c r="Q339" s="9">
        <f>SUM(W328:W335)</f>
        <v>0</v>
      </c>
      <c r="R339" s="31" t="s">
        <v>29</v>
      </c>
      <c r="S339" s="32"/>
    </row>
    <row r="340" spans="1:23" x14ac:dyDescent="0.2">
      <c r="A340" s="235" t="s">
        <v>84</v>
      </c>
      <c r="B340" s="236"/>
      <c r="C340" s="236"/>
      <c r="D340" s="236"/>
      <c r="E340" s="236"/>
      <c r="F340" s="236"/>
      <c r="G340" s="237"/>
      <c r="H340" s="2"/>
      <c r="I340" s="2"/>
      <c r="J340" s="2"/>
      <c r="M340" s="241" t="s">
        <v>23</v>
      </c>
      <c r="N340" s="242"/>
      <c r="O340" s="242"/>
      <c r="P340" s="242"/>
      <c r="Q340" s="242"/>
      <c r="R340" s="242"/>
      <c r="S340" s="243"/>
    </row>
    <row r="341" spans="1:23" x14ac:dyDescent="0.2">
      <c r="A341" s="4">
        <v>1</v>
      </c>
      <c r="B341" s="5">
        <v>498</v>
      </c>
      <c r="C341" s="6">
        <v>57.2</v>
      </c>
      <c r="D341" s="5" t="str">
        <f>IF(B341="","",LOOKUP(B341,Entries!B$2:B$995,Entries!K$2:K$995))</f>
        <v>Frankie  Curran</v>
      </c>
      <c r="E341" s="5" t="str">
        <f>IF(B341="","",LOOKUP(B341,Entries!B$2:B$995,Entries!E$2:E$995))</f>
        <v>M17</v>
      </c>
      <c r="F341" s="5" t="str">
        <f>IF(B341="","",LOOKUP(B341,Entries!B$2:B$995,Entries!F$2:F$995))</f>
        <v>Skyrac AC</v>
      </c>
      <c r="G341" s="5" t="str">
        <f>IF(B341="","",LOOKUP(B341,Entries!B$2:B$995,Entries!G$2:G$995))</f>
        <v>M</v>
      </c>
      <c r="H341" s="3">
        <f>IF(F341="Skyrac AC",8,0)</f>
        <v>8</v>
      </c>
      <c r="I341" s="3">
        <f>IF(F341="Longwood Harriers",8,0)</f>
        <v>0</v>
      </c>
      <c r="J341" s="3">
        <f>IF(F341="Keighley &amp; Craven",8,0)</f>
        <v>0</v>
      </c>
      <c r="K341" s="3">
        <f>IF(F341="Pontefract AC",8,0)</f>
        <v>0</v>
      </c>
      <c r="M341" s="4">
        <v>1</v>
      </c>
      <c r="N341" s="5">
        <v>497</v>
      </c>
      <c r="O341" s="6">
        <v>1.45</v>
      </c>
      <c r="P341" s="5" t="str">
        <f>IF(N341="","",LOOKUP(N341,Entries!B$2:B$995,Entries!K$2:K$995))</f>
        <v>Casper Brookfield</v>
      </c>
      <c r="Q341" s="5" t="str">
        <f>IF(N341="","",LOOKUP(N341,Entries!B$2:B$995,Entries!E$2:E$995))</f>
        <v>M17</v>
      </c>
      <c r="R341" s="5" t="str">
        <f>IF(N341="","",LOOKUP(N341,Entries!B$2:B$995,Entries!F$2:F$995))</f>
        <v>Skyrac AC</v>
      </c>
      <c r="S341" s="5" t="str">
        <f>IF(N341="","",LOOKUP(N341,Entries!B$2:B$995,Entries!G$2:G$995))</f>
        <v>M</v>
      </c>
      <c r="T341" s="3">
        <f>IF(R341="Skyrac AC",8,0)</f>
        <v>8</v>
      </c>
      <c r="U341" s="3">
        <f>IF(R341="Longwood Harriers",8,0)</f>
        <v>0</v>
      </c>
      <c r="V341" s="3">
        <f>IF(R341="Keighley &amp; Craven",8,0)</f>
        <v>0</v>
      </c>
      <c r="W341" s="3">
        <f>IF(R341="Pontefract AC",8,0)</f>
        <v>0</v>
      </c>
    </row>
    <row r="342" spans="1:23" x14ac:dyDescent="0.2">
      <c r="A342" s="4">
        <v>2</v>
      </c>
      <c r="B342" s="5">
        <v>496</v>
      </c>
      <c r="C342" s="6">
        <v>58.6</v>
      </c>
      <c r="D342" s="5" t="str">
        <f>IF(B342="","",LOOKUP(B342,Entries!B$2:B$995,Entries!K$2:K$995))</f>
        <v>Lucas  Brookfield</v>
      </c>
      <c r="E342" s="5" t="str">
        <f>IF(B342="","",LOOKUP(B342,Entries!B$2:B$995,Entries!E$2:E$995))</f>
        <v>M17</v>
      </c>
      <c r="F342" s="5" t="str">
        <f>IF(B342="","",LOOKUP(B342,Entries!B$2:B$995,Entries!F$2:F$995))</f>
        <v>Skyrac AC</v>
      </c>
      <c r="G342" s="5" t="str">
        <f>IF(B342="","",LOOKUP(B342,Entries!B$2:B$995,Entries!G$2:G$995))</f>
        <v>M</v>
      </c>
      <c r="H342" s="3">
        <f>IF(F342="Skyrac AC",7,0)</f>
        <v>7</v>
      </c>
      <c r="I342" s="3">
        <f>IF(F342="Longwood Harriers",7,0)</f>
        <v>0</v>
      </c>
      <c r="J342" s="3">
        <f>IF(F342="Keighley &amp; Craven",7,0)</f>
        <v>0</v>
      </c>
      <c r="K342" s="3">
        <f>IF(F342="Pontefract AC",7,0)</f>
        <v>0</v>
      </c>
      <c r="M342" s="4">
        <v>2</v>
      </c>
      <c r="N342" s="5">
        <v>416</v>
      </c>
      <c r="O342" s="6">
        <v>1.4</v>
      </c>
      <c r="P342" s="5" t="str">
        <f>IF(N342="","",LOOKUP(N342,Entries!B$2:B$995,Entries!K$2:K$995))</f>
        <v>Alex Whitehead</v>
      </c>
      <c r="Q342" s="5" t="str">
        <f>IF(N342="","",LOOKUP(N342,Entries!B$2:B$995,Entries!E$2:E$995))</f>
        <v>M17</v>
      </c>
      <c r="R342" s="5" t="str">
        <f>IF(N342="","",LOOKUP(N342,Entries!B$2:B$995,Entries!F$2:F$995))</f>
        <v>Longwood Harriers</v>
      </c>
      <c r="S342" s="5" t="str">
        <f>IF(N342="","",LOOKUP(N342,Entries!B$2:B$995,Entries!G$2:G$995))</f>
        <v>M</v>
      </c>
      <c r="T342" s="3">
        <f>IF(R342="Skyrac AC",7,0)</f>
        <v>0</v>
      </c>
      <c r="U342" s="3">
        <f>IF(R342="Longwood Harriers",7,0)</f>
        <v>7</v>
      </c>
      <c r="V342" s="3">
        <f>IF(R342="Keighley &amp; Craven",7,0)</f>
        <v>0</v>
      </c>
      <c r="W342" s="3">
        <f>IF(R342="Pontefract AC",7,0)</f>
        <v>0</v>
      </c>
    </row>
    <row r="343" spans="1:23" x14ac:dyDescent="0.2">
      <c r="A343" s="4">
        <v>3</v>
      </c>
      <c r="B343" s="5">
        <v>448</v>
      </c>
      <c r="C343" s="6">
        <v>60.2</v>
      </c>
      <c r="D343" s="5" t="str">
        <f>IF(B343="","",LOOKUP(B343,Entries!B$2:B$995,Entries!K$2:K$995))</f>
        <v>Ryan Byrne</v>
      </c>
      <c r="E343" s="5" t="str">
        <f>IF(B343="","",LOOKUP(B343,Entries!B$2:B$995,Entries!E$2:E$995))</f>
        <v>M17</v>
      </c>
      <c r="F343" s="5" t="str">
        <f>IF(B343="","",LOOKUP(B343,Entries!B$2:B$995,Entries!F$2:F$995))</f>
        <v>Pontefract AC</v>
      </c>
      <c r="G343" s="5" t="str">
        <f>IF(B343="","",LOOKUP(B343,Entries!B$2:B$995,Entries!G$2:G$995))</f>
        <v>M</v>
      </c>
      <c r="H343" s="3">
        <f>IF(F343="Skyrac AC",6,0)</f>
        <v>0</v>
      </c>
      <c r="I343" s="3">
        <f>IF(F343="Longwood Harriers",6,0)</f>
        <v>0</v>
      </c>
      <c r="J343" s="3">
        <f>IF(F343="Keighley &amp; Craven",6,0)</f>
        <v>0</v>
      </c>
      <c r="K343" s="3">
        <f>IF(F343="Pontefract AC",6,0)</f>
        <v>6</v>
      </c>
      <c r="M343" s="4">
        <v>3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3">
        <f>IF(R343="Skyrac AC",6,0)</f>
        <v>0</v>
      </c>
      <c r="U343" s="3">
        <f>IF(R343="Longwood Harriers",6,0)</f>
        <v>0</v>
      </c>
      <c r="V343" s="3">
        <f>IF(R343="Keighley &amp; Craven",6,0)</f>
        <v>0</v>
      </c>
      <c r="W343" s="3">
        <f>IF(R343="Pontefract AC",6,0)</f>
        <v>0</v>
      </c>
    </row>
    <row r="344" spans="1:23" x14ac:dyDescent="0.2">
      <c r="A344" s="4">
        <v>4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3">
        <f>IF(F344="Skyrac AC",5,0)</f>
        <v>0</v>
      </c>
      <c r="I344" s="3">
        <f>IF(F344="Longwood Harriers",5,0)</f>
        <v>0</v>
      </c>
      <c r="J344" s="3">
        <f>IF(F344="Keighley &amp; Craven",5,0)</f>
        <v>0</v>
      </c>
      <c r="K344" s="3">
        <f>IF(F344="Pontefract AC",5,0)</f>
        <v>0</v>
      </c>
      <c r="M344" s="4">
        <v>4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3">
        <f>IF(R344="Skyrac AC",5,0)</f>
        <v>0</v>
      </c>
      <c r="U344" s="3">
        <f>IF(R344="Longwood Harriers",5,0)</f>
        <v>0</v>
      </c>
      <c r="V344" s="3">
        <f>IF(R344="Keighley &amp; Craven",5,0)</f>
        <v>0</v>
      </c>
      <c r="W344" s="3">
        <f>IF(R344="Pontefract AC",5,0)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3">
        <f>IF(F345="Skyrac AC",4,0)</f>
        <v>0</v>
      </c>
      <c r="I345" s="3">
        <f>IF(F345="Longwood Harriers",4,0)</f>
        <v>0</v>
      </c>
      <c r="J345" s="3">
        <f>IF(F345="Keighley &amp; Craven",4,0)</f>
        <v>0</v>
      </c>
      <c r="K345" s="3">
        <f>IF(F345="Pontefract AC",4,0)</f>
        <v>0</v>
      </c>
      <c r="M345" s="4">
        <v>5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3">
        <f>IF(R345="Skyrac AC",4,0)</f>
        <v>0</v>
      </c>
      <c r="U345" s="3">
        <f>IF(R345="Longwood Harriers",4,0)</f>
        <v>0</v>
      </c>
      <c r="V345" s="3">
        <f>IF(R345="Keighley &amp; Craven",4,0)</f>
        <v>0</v>
      </c>
      <c r="W345" s="3">
        <f>IF(R345="Pontefract AC",4,0)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3">
        <f>IF(F346="Skyrac AC",3,0)</f>
        <v>0</v>
      </c>
      <c r="I346" s="3">
        <f>IF(F346="Longwood Harriers",3,0)</f>
        <v>0</v>
      </c>
      <c r="J346" s="3">
        <f>IF(F346="Keighley &amp; Craven",3,0)</f>
        <v>0</v>
      </c>
      <c r="K346" s="3">
        <f>IF(F346="Pontefract AC",3,0)</f>
        <v>0</v>
      </c>
      <c r="M346" s="4">
        <v>6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3">
        <f>IF(R346="Skyrac AC",3,0)</f>
        <v>0</v>
      </c>
      <c r="U346" s="3">
        <f>IF(R346="Longwood Harriers",3,0)</f>
        <v>0</v>
      </c>
      <c r="V346" s="3">
        <f>IF(R346="Keighley &amp; Craven",3,0)</f>
        <v>0</v>
      </c>
      <c r="W346" s="3">
        <f>IF(R346="Pontefract AC",3,0)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IF(B347="","",LOOKUP(B347,Entries!B$2:B$995,Entries!K$2:K$995))</f>
        <v/>
      </c>
      <c r="E347" s="5" t="str">
        <f>IF(B347="","",LOOKUP(B347,Entries!B$2:B$995,Entries!E$2:E$995))</f>
        <v/>
      </c>
      <c r="F347" s="5" t="str">
        <f>IF(B347="","",LOOKUP(B347,Entries!B$2:B$995,Entries!F$2:F$995))</f>
        <v/>
      </c>
      <c r="G347" s="5" t="str">
        <f>IF(B347="","",LOOKUP(B347,Entries!B$2:B$995,Entries!G$2:G$995))</f>
        <v/>
      </c>
      <c r="H347" s="3">
        <f>IF(F347="Skyrac AC",2,0)</f>
        <v>0</v>
      </c>
      <c r="I347" s="3">
        <f>IF(F347="Longwood Harriers",2,0)</f>
        <v>0</v>
      </c>
      <c r="J347" s="3">
        <f>IF(F347="Keighley &amp; Craven",2,0)</f>
        <v>0</v>
      </c>
      <c r="K347" s="3">
        <f>IF(F347="Pontefract AC",2,0)</f>
        <v>0</v>
      </c>
      <c r="M347" s="4">
        <v>7</v>
      </c>
      <c r="N347" s="5"/>
      <c r="O347" s="6"/>
      <c r="P347" s="5" t="str">
        <f>IF(N347="","",LOOKUP(N347,Entries!B$2:B$995,Entries!K$2:K$995))</f>
        <v/>
      </c>
      <c r="Q347" s="5" t="str">
        <f>IF(N347="","",LOOKUP(N347,Entries!B$2:B$995,Entries!E$2:E$995))</f>
        <v/>
      </c>
      <c r="R347" s="5" t="str">
        <f>IF(N347="","",LOOKUP(N347,Entries!B$2:B$995,Entries!F$2:F$995))</f>
        <v/>
      </c>
      <c r="S347" s="5" t="str">
        <f>IF(N347="","",LOOKUP(N347,Entries!B$2:B$995,Entries!G$2:G$995))</f>
        <v/>
      </c>
      <c r="T347" s="3">
        <f>IF(R347="Skyrac AC",2,0)</f>
        <v>0</v>
      </c>
      <c r="U347" s="3">
        <f>IF(R347="Longwood Harriers",2,0)</f>
        <v>0</v>
      </c>
      <c r="V347" s="3">
        <f>IF(R347="Keighley &amp; Craven",2,0)</f>
        <v>0</v>
      </c>
      <c r="W347" s="3">
        <f>IF(R347="Pontefract AC",2,0)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IF(B348="","",LOOKUP(B348,Entries!B$2:B$995,Entries!K$2:K$995))</f>
        <v/>
      </c>
      <c r="E348" s="5" t="str">
        <f>IF(B348="","",LOOKUP(B348,Entries!B$2:B$995,Entries!E$2:E$995))</f>
        <v/>
      </c>
      <c r="F348" s="5" t="str">
        <f>IF(B348="","",LOOKUP(B348,Entries!B$2:B$995,Entries!F$2:F$995))</f>
        <v/>
      </c>
      <c r="G348" s="5" t="str">
        <f>IF(B348="","",LOOKUP(B348,Entries!B$2:B$995,Entries!G$2:G$995))</f>
        <v/>
      </c>
      <c r="H348" s="3">
        <f>IF(F348="Skyrac AC",1,0)</f>
        <v>0</v>
      </c>
      <c r="I348" s="3">
        <f>IF(F348="Longwood Harriers",1,0)</f>
        <v>0</v>
      </c>
      <c r="J348" s="3">
        <f>IF(F348="Keighley &amp; Craven",1,0)</f>
        <v>0</v>
      </c>
      <c r="K348" s="3">
        <f>IF(F348="Pontefract AC",1,0)</f>
        <v>0</v>
      </c>
      <c r="M348" s="4">
        <v>8</v>
      </c>
      <c r="N348" s="5"/>
      <c r="O348" s="6"/>
      <c r="P348" s="5" t="str">
        <f>IF(N348="","",LOOKUP(N348,Entries!B$2:B$995,Entries!K$2:K$995))</f>
        <v/>
      </c>
      <c r="Q348" s="5" t="str">
        <f>IF(N348="","",LOOKUP(N348,Entries!B$2:B$995,Entries!E$2:E$995))</f>
        <v/>
      </c>
      <c r="R348" s="5" t="str">
        <f>IF(N348="","",LOOKUP(N348,Entries!B$2:B$995,Entries!F$2:F$995))</f>
        <v/>
      </c>
      <c r="S348" s="5" t="str">
        <f>IF(N348="","",LOOKUP(N348,Entries!B$2:B$995,Entries!G$2:G$995))</f>
        <v/>
      </c>
      <c r="T348" s="3">
        <f>IF(R348="Skyrac AC",1,0)</f>
        <v>0</v>
      </c>
      <c r="U348" s="3">
        <f>IF(R348="Longwood Harriers",1,0)</f>
        <v>0</v>
      </c>
      <c r="V348" s="3">
        <f>IF(R348="Keighley &amp; Craven",1,0)</f>
        <v>0</v>
      </c>
      <c r="W348" s="3">
        <f>IF(R348="Pontefract AC",1,0)</f>
        <v>0</v>
      </c>
    </row>
    <row r="349" spans="1:23" x14ac:dyDescent="0.2">
      <c r="A349" s="4"/>
      <c r="B349" s="5"/>
      <c r="C349" s="6"/>
      <c r="D349" s="8" t="s">
        <v>17</v>
      </c>
      <c r="E349" s="9">
        <f>SUM(H341:H348)</f>
        <v>15</v>
      </c>
      <c r="F349" s="9" t="s">
        <v>28</v>
      </c>
      <c r="G349" s="9"/>
      <c r="M349" s="4"/>
      <c r="N349" s="5"/>
      <c r="O349" s="6"/>
      <c r="P349" s="8" t="s">
        <v>17</v>
      </c>
      <c r="Q349" s="9">
        <f>SUM(T341:T348)</f>
        <v>8</v>
      </c>
      <c r="R349" s="9" t="s">
        <v>28</v>
      </c>
      <c r="S349" s="9"/>
    </row>
    <row r="350" spans="1:23" x14ac:dyDescent="0.2">
      <c r="A350" s="4"/>
      <c r="B350" s="5"/>
      <c r="C350" s="6"/>
      <c r="D350" s="9"/>
      <c r="E350" s="9">
        <f>SUM(I341:I348)</f>
        <v>0</v>
      </c>
      <c r="F350" s="9" t="s">
        <v>1337</v>
      </c>
      <c r="G350" s="9"/>
      <c r="M350" s="4"/>
      <c r="N350" s="5"/>
      <c r="O350" s="6"/>
      <c r="P350" s="9"/>
      <c r="Q350" s="9">
        <f>SUM(U341:U348)</f>
        <v>7</v>
      </c>
      <c r="R350" s="9" t="s">
        <v>1337</v>
      </c>
      <c r="S350" s="9"/>
    </row>
    <row r="351" spans="1:23" x14ac:dyDescent="0.2">
      <c r="A351" s="4"/>
      <c r="B351" s="5"/>
      <c r="C351" s="6"/>
      <c r="D351" s="31"/>
      <c r="E351" s="9">
        <f>SUM(J341:J348)</f>
        <v>0</v>
      </c>
      <c r="F351" s="31" t="s">
        <v>27</v>
      </c>
      <c r="G351" s="32"/>
      <c r="M351" s="28"/>
      <c r="N351" s="29"/>
      <c r="O351" s="30"/>
      <c r="P351" s="31"/>
      <c r="Q351" s="9">
        <f>SUM(V341:V348)</f>
        <v>0</v>
      </c>
      <c r="R351" s="31" t="s">
        <v>27</v>
      </c>
      <c r="S351" s="32"/>
    </row>
    <row r="352" spans="1:23" ht="13.5" thickBot="1" x14ac:dyDescent="0.25">
      <c r="A352" s="4"/>
      <c r="B352" s="5"/>
      <c r="C352" s="6"/>
      <c r="D352" s="31"/>
      <c r="E352" s="9">
        <f>SUM(K341:K348)</f>
        <v>6</v>
      </c>
      <c r="F352" s="31" t="s">
        <v>29</v>
      </c>
      <c r="G352" s="32"/>
      <c r="M352" s="28"/>
      <c r="N352" s="29"/>
      <c r="O352" s="30"/>
      <c r="P352" s="31"/>
      <c r="Q352" s="9">
        <f>SUM(W341:W348)</f>
        <v>0</v>
      </c>
      <c r="R352" s="31" t="s">
        <v>29</v>
      </c>
      <c r="S352" s="32"/>
    </row>
    <row r="353" spans="1:23" x14ac:dyDescent="0.2">
      <c r="A353" s="235" t="s">
        <v>76</v>
      </c>
      <c r="B353" s="236"/>
      <c r="C353" s="236"/>
      <c r="D353" s="236"/>
      <c r="E353" s="236"/>
      <c r="F353" s="236"/>
      <c r="G353" s="237"/>
      <c r="H353" s="2"/>
      <c r="I353" s="2"/>
      <c r="J353" s="2"/>
      <c r="M353" s="241" t="s">
        <v>24</v>
      </c>
      <c r="N353" s="242"/>
      <c r="O353" s="242"/>
      <c r="P353" s="242"/>
      <c r="Q353" s="242"/>
      <c r="R353" s="242"/>
      <c r="S353" s="243"/>
    </row>
    <row r="354" spans="1:23" x14ac:dyDescent="0.2">
      <c r="A354" s="4">
        <v>1</v>
      </c>
      <c r="B354" s="5">
        <v>451</v>
      </c>
      <c r="C354" s="6">
        <v>11.9</v>
      </c>
      <c r="D354" s="5" t="str">
        <f>IF(B354="","",LOOKUP(B354,Entries!B$2:B$995,Entries!K$2:K$995))</f>
        <v>Isabelle Gittins</v>
      </c>
      <c r="E354" s="5" t="str">
        <f>IF(B354="","",LOOKUP(B354,Entries!B$2:B$995,Entries!E$2:E$995))</f>
        <v>F13</v>
      </c>
      <c r="F354" s="5" t="str">
        <f>IF(B354="","",LOOKUP(B354,Entries!B$2:B$995,Entries!F$2:F$995))</f>
        <v>Pontefract AC</v>
      </c>
      <c r="G354" s="5" t="str">
        <f>IF(B354="","",LOOKUP(B354,Entries!B$2:B$995,Entries!G$2:G$995))</f>
        <v>F</v>
      </c>
      <c r="H354" s="3">
        <f>IF(F354="Skyrac AC",8,0)</f>
        <v>0</v>
      </c>
      <c r="I354" s="3">
        <f>IF(F354="Longwood Harriers",8,0)</f>
        <v>0</v>
      </c>
      <c r="J354" s="3">
        <f>IF(F354="Keighley &amp; Craven",8,0)</f>
        <v>0</v>
      </c>
      <c r="K354" s="3">
        <f>IF(F354="Pontefract AC",8,0)</f>
        <v>8</v>
      </c>
      <c r="M354" s="4">
        <v>1</v>
      </c>
      <c r="N354" s="5">
        <v>457</v>
      </c>
      <c r="O354" s="6">
        <v>5.4</v>
      </c>
      <c r="P354" s="5" t="str">
        <f>IF(N354="","",LOOKUP(N354,Entries!B$2:B$995,Entries!K$2:K$995))</f>
        <v>Niamh Fraser</v>
      </c>
      <c r="Q354" s="5" t="str">
        <f>IF(N354="","",LOOKUP(N354,Entries!B$2:B$995,Entries!E$2:E$995))</f>
        <v>F15</v>
      </c>
      <c r="R354" s="5" t="str">
        <f>IF(N354="","",LOOKUP(N354,Entries!B$2:B$995,Entries!F$2:F$995))</f>
        <v>Pontefract AC</v>
      </c>
      <c r="S354" s="5" t="str">
        <f>IF(N354="","",LOOKUP(N354,Entries!B$2:B$995,Entries!G$2:G$995))</f>
        <v>F</v>
      </c>
      <c r="T354" s="3">
        <f>IF(R354="Skyrac AC",8,0)</f>
        <v>0</v>
      </c>
      <c r="U354" s="3">
        <f>IF(R354="Longwood Harriers",8,0)</f>
        <v>0</v>
      </c>
      <c r="V354" s="3">
        <f>IF(R354="Keighley &amp; Craven",8,0)</f>
        <v>0</v>
      </c>
      <c r="W354" s="3">
        <f>IF(R354="Pontefract AC",8,0)</f>
        <v>8</v>
      </c>
    </row>
    <row r="355" spans="1:23" x14ac:dyDescent="0.2">
      <c r="A355" s="4">
        <v>2</v>
      </c>
      <c r="B355" s="5">
        <v>487</v>
      </c>
      <c r="C355" s="6">
        <v>12.2</v>
      </c>
      <c r="D355" s="5" t="str">
        <f>IF(B355="","",LOOKUP(B355,Entries!B$2:B$995,Entries!K$2:K$995))</f>
        <v>Sophie Brady</v>
      </c>
      <c r="E355" s="5" t="str">
        <f>IF(B355="","",LOOKUP(B355,Entries!B$2:B$995,Entries!E$2:E$995))</f>
        <v>F13</v>
      </c>
      <c r="F355" s="5" t="str">
        <f>IF(B355="","",LOOKUP(B355,Entries!B$2:B$995,Entries!F$2:F$995))</f>
        <v>Skyrac AC</v>
      </c>
      <c r="G355" s="5" t="str">
        <f>IF(B355="","",LOOKUP(B355,Entries!B$2:B$995,Entries!G$2:G$995))</f>
        <v>F</v>
      </c>
      <c r="H355" s="3">
        <f>IF(F355="Skyrac AC",7,0)</f>
        <v>7</v>
      </c>
      <c r="I355" s="3">
        <f>IF(F355="Longwood Harriers",7,0)</f>
        <v>0</v>
      </c>
      <c r="J355" s="3">
        <f>IF(F355="Keighley &amp; Craven",7,0)</f>
        <v>0</v>
      </c>
      <c r="K355" s="3">
        <f>IF(F355="Pontefract AC",7,0)</f>
        <v>0</v>
      </c>
      <c r="M355" s="4">
        <v>2</v>
      </c>
      <c r="N355" s="5"/>
      <c r="O355" s="6"/>
      <c r="P355" s="5" t="str">
        <f>IF(N355="","",LOOKUP(N355,Entries!B$2:B$995,Entries!K$2:K$995))</f>
        <v/>
      </c>
      <c r="Q355" s="5" t="str">
        <f>IF(N355="","",LOOKUP(N355,Entries!B$2:B$995,Entries!E$2:E$995))</f>
        <v/>
      </c>
      <c r="R355" s="5" t="str">
        <f>IF(N355="","",LOOKUP(N355,Entries!B$2:B$995,Entries!F$2:F$995))</f>
        <v/>
      </c>
      <c r="S355" s="5" t="str">
        <f>IF(N355="","",LOOKUP(N355,Entries!B$2:B$995,Entries!G$2:G$995))</f>
        <v/>
      </c>
      <c r="T355" s="3">
        <f>IF(R355="Skyrac AC",7,0)</f>
        <v>0</v>
      </c>
      <c r="U355" s="3">
        <f>IF(R355="Longwood Harriers",7,0)</f>
        <v>0</v>
      </c>
      <c r="V355" s="3">
        <f>IF(R355="Keighley &amp; Craven",7,0)</f>
        <v>0</v>
      </c>
      <c r="W355" s="3">
        <f>IF(R355="Pontefract AC",7,0)</f>
        <v>0</v>
      </c>
    </row>
    <row r="356" spans="1:23" x14ac:dyDescent="0.2">
      <c r="A356" s="4">
        <v>3</v>
      </c>
      <c r="B356" s="5">
        <v>483</v>
      </c>
      <c r="C356" s="6">
        <v>12.5</v>
      </c>
      <c r="D356" s="5" t="str">
        <f>IF(B356="","",LOOKUP(B356,Entries!B$2:B$995,Entries!K$2:K$995))</f>
        <v>Carys Jones</v>
      </c>
      <c r="E356" s="5" t="str">
        <f>IF(B356="","",LOOKUP(B356,Entries!B$2:B$995,Entries!E$2:E$995))</f>
        <v>F13</v>
      </c>
      <c r="F356" s="5" t="str">
        <f>IF(B356="","",LOOKUP(B356,Entries!B$2:B$995,Entries!F$2:F$995))</f>
        <v>Skyrac AC</v>
      </c>
      <c r="G356" s="5" t="str">
        <f>IF(B356="","",LOOKUP(B356,Entries!B$2:B$995,Entries!G$2:G$995))</f>
        <v>F</v>
      </c>
      <c r="H356" s="3">
        <f>IF(F356="Skyrac AC",6,0)</f>
        <v>6</v>
      </c>
      <c r="I356" s="3">
        <f>IF(F356="Longwood Harriers",6,0)</f>
        <v>0</v>
      </c>
      <c r="J356" s="3">
        <f>IF(F356="Keighley &amp; Craven",6,0)</f>
        <v>0</v>
      </c>
      <c r="K356" s="3">
        <f>IF(F356="Pontefract AC",6,0)</f>
        <v>0</v>
      </c>
      <c r="M356" s="4">
        <v>3</v>
      </c>
      <c r="N356" s="5"/>
      <c r="O356" s="6"/>
      <c r="P356" s="5" t="str">
        <f>IF(N356="","",LOOKUP(N356,Entries!B$2:B$995,Entries!K$2:K$995))</f>
        <v/>
      </c>
      <c r="Q356" s="5" t="str">
        <f>IF(N356="","",LOOKUP(N356,Entries!B$2:B$995,Entries!E$2:E$995))</f>
        <v/>
      </c>
      <c r="R356" s="5" t="str">
        <f>IF(N356="","",LOOKUP(N356,Entries!B$2:B$995,Entries!F$2:F$995))</f>
        <v/>
      </c>
      <c r="S356" s="5" t="str">
        <f>IF(N356="","",LOOKUP(N356,Entries!B$2:B$995,Entries!G$2:G$995))</f>
        <v/>
      </c>
      <c r="T356" s="3">
        <f>IF(R356="Skyrac AC",6,0)</f>
        <v>0</v>
      </c>
      <c r="U356" s="3">
        <f>IF(R356="Longwood Harriers",6,0)</f>
        <v>0</v>
      </c>
      <c r="V356" s="3">
        <f>IF(R356="Keighley &amp; Craven",6,0)</f>
        <v>0</v>
      </c>
      <c r="W356" s="3">
        <f>IF(R356="Pontefract AC",6,0)</f>
        <v>0</v>
      </c>
    </row>
    <row r="357" spans="1:23" x14ac:dyDescent="0.2">
      <c r="A357" s="4">
        <v>4</v>
      </c>
      <c r="B357" s="5">
        <v>454</v>
      </c>
      <c r="C357" s="6">
        <v>12.7</v>
      </c>
      <c r="D357" s="5" t="str">
        <f>IF(B357="","",LOOKUP(B357,Entries!B$2:B$995,Entries!K$2:K$995))</f>
        <v>Freya Child</v>
      </c>
      <c r="E357" s="5" t="str">
        <f>IF(B357="","",LOOKUP(B357,Entries!B$2:B$995,Entries!E$2:E$995))</f>
        <v>F13</v>
      </c>
      <c r="F357" s="5" t="str">
        <f>IF(B357="","",LOOKUP(B357,Entries!B$2:B$995,Entries!F$2:F$995))</f>
        <v>Pontefract AC</v>
      </c>
      <c r="G357" s="5" t="str">
        <f>IF(B357="","",LOOKUP(B357,Entries!B$2:B$995,Entries!G$2:G$995))</f>
        <v>F</v>
      </c>
      <c r="H357" s="3">
        <f>IF(F357="Skyrac AC",5,0)</f>
        <v>0</v>
      </c>
      <c r="I357" s="3">
        <f>IF(F357="Longwood Harriers",5,0)</f>
        <v>0</v>
      </c>
      <c r="J357" s="3">
        <f>IF(F357="Keighley &amp; Craven",5,0)</f>
        <v>0</v>
      </c>
      <c r="K357" s="3">
        <f>IF(F357="Pontefract AC",5,0)</f>
        <v>5</v>
      </c>
      <c r="M357" s="4">
        <v>4</v>
      </c>
      <c r="N357" s="5"/>
      <c r="O357" s="6"/>
      <c r="P357" s="5" t="str">
        <f>IF(N357="","",LOOKUP(N357,Entries!B$2:B$995,Entries!K$2:K$995))</f>
        <v/>
      </c>
      <c r="Q357" s="5" t="str">
        <f>IF(N357="","",LOOKUP(N357,Entries!B$2:B$995,Entries!E$2:E$995))</f>
        <v/>
      </c>
      <c r="R357" s="5" t="str">
        <f>IF(N357="","",LOOKUP(N357,Entries!B$2:B$995,Entries!F$2:F$995))</f>
        <v/>
      </c>
      <c r="S357" s="5" t="str">
        <f>IF(N357="","",LOOKUP(N357,Entries!B$2:B$995,Entries!G$2:G$995))</f>
        <v/>
      </c>
      <c r="T357" s="3">
        <f>IF(R357="Skyrac AC",5,0)</f>
        <v>0</v>
      </c>
      <c r="U357" s="3">
        <f>IF(R357="Longwood Harriers",5,0)</f>
        <v>0</v>
      </c>
      <c r="V357" s="3">
        <f>IF(R357="Keighley &amp; Craven",5,0)</f>
        <v>0</v>
      </c>
      <c r="W357" s="3">
        <f>IF(R357="Pontefract AC",5,0)</f>
        <v>0</v>
      </c>
    </row>
    <row r="358" spans="1:23" x14ac:dyDescent="0.2">
      <c r="A358" s="4">
        <v>5</v>
      </c>
      <c r="B358" s="5"/>
      <c r="C358" s="6"/>
      <c r="D358" s="5" t="str">
        <f>IF(B358="","",LOOKUP(B358,Entries!B$2:B$995,Entries!K$2:K$995))</f>
        <v/>
      </c>
      <c r="E358" s="5" t="str">
        <f>IF(B358="","",LOOKUP(B358,Entries!B$2:B$995,Entries!E$2:E$995))</f>
        <v/>
      </c>
      <c r="F358" s="5" t="str">
        <f>IF(B358="","",LOOKUP(B358,Entries!B$2:B$995,Entries!F$2:F$995))</f>
        <v/>
      </c>
      <c r="G358" s="5" t="str">
        <f>IF(B358="","",LOOKUP(B358,Entries!B$2:B$995,Entries!G$2:G$995))</f>
        <v/>
      </c>
      <c r="H358" s="3">
        <f>IF(F358="Skyrac AC",4,0)</f>
        <v>0</v>
      </c>
      <c r="I358" s="3">
        <f>IF(F358="Longwood Harriers",4,0)</f>
        <v>0</v>
      </c>
      <c r="J358" s="3">
        <f>IF(F358="Keighley &amp; Craven Harriers",4,0)</f>
        <v>0</v>
      </c>
      <c r="K358" s="3">
        <f>IF(F358="Pontefract AC",4,0)</f>
        <v>0</v>
      </c>
      <c r="M358" s="4">
        <v>5</v>
      </c>
      <c r="N358" s="5"/>
      <c r="O358" s="6"/>
      <c r="P358" s="5" t="str">
        <f>IF(N358="","",LOOKUP(N358,Entries!B$2:B$995,Entries!K$2:K$995))</f>
        <v/>
      </c>
      <c r="Q358" s="5" t="str">
        <f>IF(N358="","",LOOKUP(N358,Entries!B$2:B$995,Entries!E$2:E$995))</f>
        <v/>
      </c>
      <c r="R358" s="5" t="str">
        <f>IF(N358="","",LOOKUP(N358,Entries!B$2:B$995,Entries!F$2:F$995))</f>
        <v/>
      </c>
      <c r="S358" s="5" t="str">
        <f>IF(N358="","",LOOKUP(N358,Entries!B$2:B$995,Entries!G$2:G$995))</f>
        <v/>
      </c>
      <c r="T358" s="3">
        <f>IF(R358="Skyrac AC",4,0)</f>
        <v>0</v>
      </c>
      <c r="U358" s="3">
        <f>IF(R358="Longwood Harriers",4,0)</f>
        <v>0</v>
      </c>
      <c r="V358" s="3">
        <f>IF(R358="Keighley &amp; Craven",4,0)</f>
        <v>0</v>
      </c>
      <c r="W358" s="3">
        <f>IF(R358="Pontefract AC",4,0)</f>
        <v>0</v>
      </c>
    </row>
    <row r="359" spans="1:23" x14ac:dyDescent="0.2">
      <c r="A359" s="4">
        <v>6</v>
      </c>
      <c r="B359" s="5"/>
      <c r="C359" s="6"/>
      <c r="D359" s="5" t="str">
        <f>IF(B359="","",LOOKUP(B359,Entries!B$2:B$995,Entries!K$2:K$995))</f>
        <v/>
      </c>
      <c r="E359" s="5" t="str">
        <f>IF(B359="","",LOOKUP(B359,Entries!B$2:B$995,Entries!E$2:E$995))</f>
        <v/>
      </c>
      <c r="F359" s="5" t="str">
        <f>IF(B359="","",LOOKUP(B359,Entries!B$2:B$995,Entries!F$2:F$995))</f>
        <v/>
      </c>
      <c r="G359" s="5" t="str">
        <f>IF(B359="","",LOOKUP(B359,Entries!B$2:B$995,Entries!G$2:G$995))</f>
        <v/>
      </c>
      <c r="H359" s="3">
        <f>IF(F359="Skyrac AC",3,0)</f>
        <v>0</v>
      </c>
      <c r="I359" s="3">
        <f>IF(F359="Longwood Harriers",3,0)</f>
        <v>0</v>
      </c>
      <c r="J359" s="3">
        <f>IF(F359="Keighley &amp; Craven",3,0)</f>
        <v>0</v>
      </c>
      <c r="K359" s="3">
        <f>IF(F359="Pontefract AC",3,0)</f>
        <v>0</v>
      </c>
      <c r="M359" s="4">
        <v>6</v>
      </c>
      <c r="N359" s="5"/>
      <c r="O359" s="6"/>
      <c r="P359" s="5" t="str">
        <f>IF(N359="","",LOOKUP(N359,Entries!B$2:B$995,Entries!K$2:K$995))</f>
        <v/>
      </c>
      <c r="Q359" s="5" t="str">
        <f>IF(N359="","",LOOKUP(N359,Entries!B$2:B$995,Entries!E$2:E$995))</f>
        <v/>
      </c>
      <c r="R359" s="5" t="str">
        <f>IF(N359="","",LOOKUP(N359,Entries!B$2:B$995,Entries!F$2:F$995))</f>
        <v/>
      </c>
      <c r="S359" s="5" t="str">
        <f>IF(N359="","",LOOKUP(N359,Entries!B$2:B$995,Entries!G$2:G$995))</f>
        <v/>
      </c>
      <c r="T359" s="3">
        <f>IF(R359="Skyrac AC",3,0)</f>
        <v>0</v>
      </c>
      <c r="U359" s="3">
        <f>IF(R359="Longwood Harriers",3,0)</f>
        <v>0</v>
      </c>
      <c r="V359" s="3">
        <f>IF(R359="Keighley &amp; Craven",3,0)</f>
        <v>0</v>
      </c>
      <c r="W359" s="3">
        <f>IF(R359="Pontefract AC",3,0)</f>
        <v>0</v>
      </c>
    </row>
    <row r="360" spans="1:23" x14ac:dyDescent="0.2">
      <c r="A360" s="4">
        <v>7</v>
      </c>
      <c r="B360" s="5"/>
      <c r="C360" s="6"/>
      <c r="D360" s="5" t="str">
        <f>IF(B360="","",LOOKUP(B360,Entries!B$2:B$995,Entries!K$2:K$995))</f>
        <v/>
      </c>
      <c r="E360" s="5" t="str">
        <f>IF(B360="","",LOOKUP(B360,Entries!B$2:B$995,Entries!E$2:E$995))</f>
        <v/>
      </c>
      <c r="F360" s="5" t="str">
        <f>IF(B360="","",LOOKUP(B360,Entries!B$2:B$995,Entries!F$2:F$995))</f>
        <v/>
      </c>
      <c r="G360" s="5" t="str">
        <f>IF(B360="","",LOOKUP(B360,Entries!B$2:B$995,Entries!G$2:G$995))</f>
        <v/>
      </c>
      <c r="H360" s="3">
        <f>IF(F360="Skyrac AC",2,0)</f>
        <v>0</v>
      </c>
      <c r="I360" s="3">
        <f>IF(F360="Longwood Harriers",2,0)</f>
        <v>0</v>
      </c>
      <c r="J360" s="3">
        <f>IF(F360="Keighley &amp; Craven",2,0)</f>
        <v>0</v>
      </c>
      <c r="K360" s="3">
        <f>IF(F360="Pontefract AC",2,0)</f>
        <v>0</v>
      </c>
      <c r="M360" s="4">
        <v>7</v>
      </c>
      <c r="N360" s="5"/>
      <c r="O360" s="6"/>
      <c r="P360" s="5" t="str">
        <f>IF(N360="","",LOOKUP(N360,Entries!B$2:B$995,Entries!K$2:K$995))</f>
        <v/>
      </c>
      <c r="Q360" s="5" t="str">
        <f>IF(N360="","",LOOKUP(N360,Entries!B$2:B$995,Entries!E$2:E$995))</f>
        <v/>
      </c>
      <c r="R360" s="5" t="str">
        <f>IF(N360="","",LOOKUP(N360,Entries!B$2:B$995,Entries!F$2:F$995))</f>
        <v/>
      </c>
      <c r="S360" s="5" t="str">
        <f>IF(N360="","",LOOKUP(N360,Entries!B$2:B$995,Entries!G$2:G$995))</f>
        <v/>
      </c>
      <c r="T360" s="3">
        <f>IF(R360="Skyrac AC",2,0)</f>
        <v>0</v>
      </c>
      <c r="U360" s="3">
        <f>IF(R360="Longwood Harriers",2,0)</f>
        <v>0</v>
      </c>
      <c r="V360" s="3">
        <f>IF(R360="Keighley &amp; Craven",2,0)</f>
        <v>0</v>
      </c>
      <c r="W360" s="3">
        <f>IF(R360="Pontefract AC",2,0)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IF(B361="","",LOOKUP(B361,Entries!B$2:B$995,Entries!K$2:K$995))</f>
        <v/>
      </c>
      <c r="E361" s="5" t="str">
        <f>IF(B361="","",LOOKUP(B361,Entries!B$2:B$995,Entries!E$2:E$995))</f>
        <v/>
      </c>
      <c r="F361" s="5" t="str">
        <f>IF(B361="","",LOOKUP(B361,Entries!B$2:B$995,Entries!F$2:F$995))</f>
        <v/>
      </c>
      <c r="G361" s="5" t="str">
        <f>IF(B361="","",LOOKUP(B361,Entries!B$2:B$995,Entries!G$2:G$995))</f>
        <v/>
      </c>
      <c r="H361" s="3">
        <f>IF(F361="Skyrac AC",1,0)</f>
        <v>0</v>
      </c>
      <c r="I361" s="3">
        <f>IF(F361="Longwood Harriers",1,0)</f>
        <v>0</v>
      </c>
      <c r="J361" s="3">
        <f>IF(F361="Keighley &amp; Craven",1,0)</f>
        <v>0</v>
      </c>
      <c r="K361" s="3">
        <f>IF(F361="Pontefract AC",1,0)</f>
        <v>0</v>
      </c>
      <c r="M361" s="4">
        <v>8</v>
      </c>
      <c r="N361" s="5"/>
      <c r="O361" s="6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5" t="str">
        <f>IF(N361="","",LOOKUP(N361,Entries!B$2:B$995,Entries!F$2:F$995))</f>
        <v/>
      </c>
      <c r="S361" s="5" t="str">
        <f>IF(N361="","",LOOKUP(N361,Entries!B$2:B$995,Entries!G$2:G$995))</f>
        <v/>
      </c>
      <c r="T361" s="3">
        <f>IF(R361="Skyrac AC",1,0)</f>
        <v>0</v>
      </c>
      <c r="U361" s="3">
        <f>IF(R361="Longwood Harriers",1,0)</f>
        <v>0</v>
      </c>
      <c r="V361" s="3">
        <f>IF(R361="Keighley &amp; Craven",1,0)</f>
        <v>0</v>
      </c>
      <c r="W361" s="3">
        <f>IF(R361="Pontefract AC",1,0)</f>
        <v>0</v>
      </c>
    </row>
    <row r="362" spans="1:23" x14ac:dyDescent="0.2">
      <c r="A362" s="4"/>
      <c r="B362" s="5"/>
      <c r="C362" s="6"/>
      <c r="D362" s="8" t="s">
        <v>17</v>
      </c>
      <c r="E362" s="9">
        <f>SUM(H354:H361)</f>
        <v>13</v>
      </c>
      <c r="F362" s="9" t="s">
        <v>28</v>
      </c>
      <c r="G362" s="9"/>
      <c r="M362" s="4"/>
      <c r="N362" s="5"/>
      <c r="O362" s="6"/>
      <c r="P362" s="8" t="s">
        <v>17</v>
      </c>
      <c r="Q362" s="9">
        <f>SUM(T354:T361)</f>
        <v>0</v>
      </c>
      <c r="R362" s="9" t="s">
        <v>28</v>
      </c>
      <c r="S362" s="9"/>
    </row>
    <row r="363" spans="1:23" x14ac:dyDescent="0.2">
      <c r="A363" s="4"/>
      <c r="B363" s="5"/>
      <c r="C363" s="6"/>
      <c r="D363" s="9"/>
      <c r="E363" s="9">
        <f>SUM(I354:I361)</f>
        <v>0</v>
      </c>
      <c r="F363" s="9" t="s">
        <v>1337</v>
      </c>
      <c r="G363" s="9"/>
      <c r="M363" s="4"/>
      <c r="N363" s="5"/>
      <c r="O363" s="6"/>
      <c r="P363" s="9"/>
      <c r="Q363" s="9">
        <f>SUM(U354:U361)</f>
        <v>0</v>
      </c>
      <c r="R363" s="9" t="s">
        <v>1337</v>
      </c>
      <c r="S363" s="9"/>
    </row>
    <row r="364" spans="1:23" x14ac:dyDescent="0.2">
      <c r="A364" s="4"/>
      <c r="B364" s="5"/>
      <c r="C364" s="6"/>
      <c r="D364" s="31"/>
      <c r="E364" s="9">
        <f>SUM(J354:J361)</f>
        <v>0</v>
      </c>
      <c r="F364" s="31" t="s">
        <v>27</v>
      </c>
      <c r="G364" s="32"/>
      <c r="M364" s="28"/>
      <c r="N364" s="29"/>
      <c r="O364" s="30"/>
      <c r="P364" s="31"/>
      <c r="Q364" s="9">
        <f>SUM(V354:V361)</f>
        <v>0</v>
      </c>
      <c r="R364" s="31" t="s">
        <v>27</v>
      </c>
      <c r="S364" s="32"/>
    </row>
    <row r="365" spans="1:23" ht="13.5" thickBot="1" x14ac:dyDescent="0.25">
      <c r="A365" s="4"/>
      <c r="B365" s="5"/>
      <c r="C365" s="6"/>
      <c r="D365" s="31"/>
      <c r="E365" s="9">
        <f>SUM(K354:K361)</f>
        <v>13</v>
      </c>
      <c r="F365" s="31" t="s">
        <v>29</v>
      </c>
      <c r="G365" s="32"/>
      <c r="M365" s="28"/>
      <c r="N365" s="29"/>
      <c r="O365" s="30"/>
      <c r="P365" s="31"/>
      <c r="Q365" s="9">
        <f>SUM(W354:W361)</f>
        <v>8</v>
      </c>
      <c r="R365" s="31" t="s">
        <v>29</v>
      </c>
      <c r="S365" s="32"/>
    </row>
    <row r="366" spans="1:23" x14ac:dyDescent="0.2">
      <c r="A366" s="235" t="s">
        <v>77</v>
      </c>
      <c r="B366" s="236"/>
      <c r="C366" s="236"/>
      <c r="D366" s="236"/>
      <c r="E366" s="236"/>
      <c r="F366" s="236"/>
      <c r="G366" s="237"/>
      <c r="H366" s="2"/>
      <c r="I366" s="2"/>
      <c r="J366" s="2"/>
      <c r="M366" s="241" t="s">
        <v>50</v>
      </c>
      <c r="N366" s="242"/>
      <c r="O366" s="242"/>
      <c r="P366" s="242"/>
      <c r="Q366" s="242"/>
      <c r="R366" s="242"/>
      <c r="S366" s="243"/>
    </row>
    <row r="367" spans="1:23" x14ac:dyDescent="0.2">
      <c r="A367" s="4">
        <v>1</v>
      </c>
      <c r="B367" s="5"/>
      <c r="C367" s="6"/>
      <c r="D367" s="5" t="str">
        <f>IF(B367="","",LOOKUP(B367,Entries!B$2:B$995,Entries!K$2:K$995))</f>
        <v/>
      </c>
      <c r="E367" s="5" t="str">
        <f>IF(B367="","",LOOKUP(B367,Entries!B$2:B$995,Entries!E$2:E$995))</f>
        <v/>
      </c>
      <c r="F367" s="5" t="str">
        <f>IF(B367="","",LOOKUP(B367,Entries!B$2:B$995,Entries!F$2:F$995))</f>
        <v/>
      </c>
      <c r="G367" s="5" t="str">
        <f>IF(B367="","",LOOKUP(B367,Entries!B$2:B$995,Entries!G$2:G$995))</f>
        <v/>
      </c>
      <c r="H367" s="3">
        <f>IF(F367="Skyrac AC",8,0)</f>
        <v>0</v>
      </c>
      <c r="I367" s="3">
        <f>IF(F367="Longwood Harriers",8,0)</f>
        <v>0</v>
      </c>
      <c r="J367" s="3">
        <f>IF(F367="Keighley &amp; Craven",8,0)</f>
        <v>0</v>
      </c>
      <c r="K367" s="3">
        <f>IF(F367="Pontefract AC",8,0)</f>
        <v>0</v>
      </c>
      <c r="M367" s="4">
        <v>1</v>
      </c>
      <c r="N367" s="5">
        <v>495</v>
      </c>
      <c r="O367" s="6">
        <v>9.39</v>
      </c>
      <c r="P367" s="5" t="str">
        <f>IF(N367="","",LOOKUP(N367,Entries!B$2:B$995,Entries!K$2:K$995))</f>
        <v>Alice Tyrer</v>
      </c>
      <c r="Q367" s="5" t="str">
        <f>IF(N367="","",LOOKUP(N367,Entries!B$2:B$995,Entries!E$2:E$995))</f>
        <v>F17</v>
      </c>
      <c r="R367" s="5" t="str">
        <f>IF(N367="","",LOOKUP(N367,Entries!B$2:B$995,Entries!F$2:F$995))</f>
        <v>Skyrac AC</v>
      </c>
      <c r="S367" s="5" t="str">
        <f>IF(N367="","",LOOKUP(N367,Entries!B$2:B$995,Entries!G$2:G$995))</f>
        <v>F</v>
      </c>
      <c r="T367" s="3">
        <f>IF(R367="Skyrac AC",8,0)</f>
        <v>8</v>
      </c>
      <c r="U367" s="3">
        <f>IF(R367="Longwood Harriers",8,0)</f>
        <v>0</v>
      </c>
      <c r="V367" s="3">
        <f>IF(R367="Keighley &amp; Craven",8,0)</f>
        <v>0</v>
      </c>
      <c r="W367" s="3">
        <f>IF(R367="Pontefract AC",8,0)</f>
        <v>0</v>
      </c>
    </row>
    <row r="368" spans="1:23" x14ac:dyDescent="0.2">
      <c r="A368" s="4">
        <v>2</v>
      </c>
      <c r="B368" s="5"/>
      <c r="C368" s="6"/>
      <c r="D368" s="5" t="str">
        <f>IF(B368="","",LOOKUP(B368,Entries!B$2:B$995,Entries!K$2:K$995))</f>
        <v/>
      </c>
      <c r="E368" s="5" t="str">
        <f>IF(B368="","",LOOKUP(B368,Entries!B$2:B$995,Entries!E$2:E$995))</f>
        <v/>
      </c>
      <c r="F368" s="5" t="str">
        <f>IF(B368="","",LOOKUP(B368,Entries!B$2:B$995,Entries!F$2:F$995))</f>
        <v/>
      </c>
      <c r="G368" s="5" t="str">
        <f>IF(B368="","",LOOKUP(B368,Entries!B$2:B$995,Entries!G$2:G$995))</f>
        <v/>
      </c>
      <c r="H368" s="3">
        <f>IF(F368="Skyrac AC",7,0)</f>
        <v>0</v>
      </c>
      <c r="I368" s="3">
        <f>IF(F368="Longwood Harriers",7,0)</f>
        <v>0</v>
      </c>
      <c r="J368" s="3">
        <f>IF(F368="Keighley &amp; Craven",7,0)</f>
        <v>0</v>
      </c>
      <c r="K368" s="3">
        <f>IF(F368="Pontefract AC",7,0)</f>
        <v>0</v>
      </c>
      <c r="M368" s="4">
        <v>2</v>
      </c>
      <c r="N368" s="5">
        <v>470</v>
      </c>
      <c r="O368" s="6">
        <v>8.7899999999999991</v>
      </c>
      <c r="P368" s="5" t="str">
        <f>IF(N368="","",LOOKUP(N368,Entries!B$2:B$995,Entries!K$2:K$995))</f>
        <v>Madison Toddington</v>
      </c>
      <c r="Q368" s="5" t="str">
        <f>IF(N368="","",LOOKUP(N368,Entries!B$2:B$995,Entries!E$2:E$995))</f>
        <v>F17</v>
      </c>
      <c r="R368" s="5" t="str">
        <f>IF(N368="","",LOOKUP(N368,Entries!B$2:B$995,Entries!F$2:F$995))</f>
        <v>Pontefract AC</v>
      </c>
      <c r="S368" s="5" t="str">
        <f>IF(N368="","",LOOKUP(N368,Entries!B$2:B$995,Entries!G$2:G$995))</f>
        <v>F</v>
      </c>
      <c r="T368" s="3">
        <f>IF(R368="Skyrac AC",7,0)</f>
        <v>0</v>
      </c>
      <c r="U368" s="3">
        <f>IF(R368="Longwood Harriers",7,0)</f>
        <v>0</v>
      </c>
      <c r="V368" s="3">
        <f>IF(R368="Keighley &amp; Craven",7,0)</f>
        <v>0</v>
      </c>
      <c r="W368" s="3">
        <f>IF(R368="Pontefract AC",7,0)</f>
        <v>7</v>
      </c>
    </row>
    <row r="369" spans="1:23" x14ac:dyDescent="0.2">
      <c r="A369" s="4">
        <v>3</v>
      </c>
      <c r="B369" s="5"/>
      <c r="C369" s="6"/>
      <c r="D369" s="5" t="str">
        <f>IF(B369="","",LOOKUP(B369,Entries!B$2:B$995,Entries!K$2:K$995))</f>
        <v/>
      </c>
      <c r="E369" s="5" t="str">
        <f>IF(B369="","",LOOKUP(B369,Entries!B$2:B$995,Entries!E$2:E$995))</f>
        <v/>
      </c>
      <c r="F369" s="5" t="str">
        <f>IF(B369="","",LOOKUP(B369,Entries!B$2:B$995,Entries!F$2:F$995))</f>
        <v/>
      </c>
      <c r="G369" s="5" t="str">
        <f>IF(B369="","",LOOKUP(B369,Entries!B$2:B$995,Entries!G$2:G$995))</f>
        <v/>
      </c>
      <c r="H369" s="3">
        <f>IF(F369="Skyrac AC",6,0)</f>
        <v>0</v>
      </c>
      <c r="I369" s="3">
        <f>IF(F369="Longwood Harriers",6,0)</f>
        <v>0</v>
      </c>
      <c r="J369" s="3">
        <f>IF(F369="Keighley &amp; Craven",6,0)</f>
        <v>0</v>
      </c>
      <c r="K369" s="3">
        <f>IF(F369="Pontefract AC",6,0)</f>
        <v>0</v>
      </c>
      <c r="M369" s="4">
        <v>3</v>
      </c>
      <c r="N369" s="5">
        <v>428</v>
      </c>
      <c r="O369" s="6">
        <v>5.96</v>
      </c>
      <c r="P369" s="5" t="str">
        <f>IF(N369="","",LOOKUP(N369,Entries!B$2:B$995,Entries!K$2:K$995))</f>
        <v>Ruby  Dearden</v>
      </c>
      <c r="Q369" s="5" t="str">
        <f>IF(N369="","",LOOKUP(N369,Entries!B$2:B$995,Entries!E$2:E$995))</f>
        <v>F17</v>
      </c>
      <c r="R369" s="5" t="str">
        <f>IF(N369="","",LOOKUP(N369,Entries!B$2:B$995,Entries!F$2:F$995))</f>
        <v>Longwood Harriers</v>
      </c>
      <c r="S369" s="5" t="str">
        <f>IF(N369="","",LOOKUP(N369,Entries!B$2:B$995,Entries!G$2:G$995))</f>
        <v>F</v>
      </c>
      <c r="T369" s="3">
        <f>IF(R369="Skyrac AC",6,0)</f>
        <v>0</v>
      </c>
      <c r="U369" s="3">
        <f>IF(R369="Longwood Harriers",6,0)</f>
        <v>6</v>
      </c>
      <c r="V369" s="3">
        <f>IF(R369="Keighley &amp; Craven",6,0)</f>
        <v>0</v>
      </c>
      <c r="W369" s="3">
        <f>IF(R369="Pontefract AC",6,0)</f>
        <v>0</v>
      </c>
    </row>
    <row r="370" spans="1:23" x14ac:dyDescent="0.2">
      <c r="A370" s="4">
        <v>4</v>
      </c>
      <c r="B370" s="5"/>
      <c r="C370" s="6"/>
      <c r="D370" s="5" t="str">
        <f>IF(B370="","",LOOKUP(B370,Entries!B$2:B$995,Entries!K$2:K$995))</f>
        <v/>
      </c>
      <c r="E370" s="5" t="str">
        <f>IF(B370="","",LOOKUP(B370,Entries!B$2:B$995,Entries!E$2:E$995))</f>
        <v/>
      </c>
      <c r="F370" s="5" t="str">
        <f>IF(B370="","",LOOKUP(B370,Entries!B$2:B$995,Entries!F$2:F$995))</f>
        <v/>
      </c>
      <c r="G370" s="5" t="str">
        <f>IF(B370="","",LOOKUP(B370,Entries!B$2:B$995,Entries!G$2:G$995))</f>
        <v/>
      </c>
      <c r="H370" s="3">
        <f>IF(F370="Skyrac AC",5,0)</f>
        <v>0</v>
      </c>
      <c r="I370" s="3">
        <f>IF(F370="Longwood Harriers",5,0)</f>
        <v>0</v>
      </c>
      <c r="J370" s="3">
        <f>IF(F370="Keighley &amp; Craven",5,0)</f>
        <v>0</v>
      </c>
      <c r="K370" s="3">
        <f>IF(F370="Pontefract AC",5,0)</f>
        <v>0</v>
      </c>
      <c r="M370" s="4">
        <v>4</v>
      </c>
      <c r="N370" s="5">
        <v>427</v>
      </c>
      <c r="O370" s="6">
        <v>5.25</v>
      </c>
      <c r="P370" s="5" t="str">
        <f>IF(N370="","",LOOKUP(N370,Entries!B$2:B$995,Entries!K$2:K$995))</f>
        <v>Madison David</v>
      </c>
      <c r="Q370" s="5" t="str">
        <f>IF(N370="","",LOOKUP(N370,Entries!B$2:B$995,Entries!E$2:E$995))</f>
        <v>F17</v>
      </c>
      <c r="R370" s="5" t="str">
        <f>IF(N370="","",LOOKUP(N370,Entries!B$2:B$995,Entries!F$2:F$995))</f>
        <v>Longwood Harriers</v>
      </c>
      <c r="S370" s="5" t="str">
        <f>IF(N370="","",LOOKUP(N370,Entries!B$2:B$995,Entries!G$2:G$995))</f>
        <v>F</v>
      </c>
      <c r="T370" s="3">
        <f>IF(R370="Skyrac AC",5,0)</f>
        <v>0</v>
      </c>
      <c r="U370" s="3">
        <f>IF(R370="Longwood Harriers",5,0)</f>
        <v>5</v>
      </c>
      <c r="V370" s="3">
        <f>IF(R370="Keighley &amp; Craven",5,0)</f>
        <v>0</v>
      </c>
      <c r="W370" s="3">
        <f>IF(R370="Pontefract AC",5,0)</f>
        <v>0</v>
      </c>
    </row>
    <row r="371" spans="1:23" x14ac:dyDescent="0.2">
      <c r="A371" s="4">
        <v>5</v>
      </c>
      <c r="B371" s="5"/>
      <c r="C371" s="6"/>
      <c r="D371" s="5" t="str">
        <f>IF(B371="","",LOOKUP(B371,Entries!B$2:B$995,Entries!K$2:K$995))</f>
        <v/>
      </c>
      <c r="E371" s="5" t="str">
        <f>IF(B371="","",LOOKUP(B371,Entries!B$2:B$995,Entries!E$2:E$995))</f>
        <v/>
      </c>
      <c r="F371" s="5" t="str">
        <f>IF(B371="","",LOOKUP(B371,Entries!B$2:B$995,Entries!F$2:F$995))</f>
        <v/>
      </c>
      <c r="G371" s="5" t="str">
        <f>IF(B371="","",LOOKUP(B371,Entries!B$2:B$995,Entries!G$2:G$995))</f>
        <v/>
      </c>
      <c r="H371" s="3">
        <f>IF(F371="Skyrac AC",4,0)</f>
        <v>0</v>
      </c>
      <c r="I371" s="3">
        <f>IF(F371="Longwood Harriers",4,0)</f>
        <v>0</v>
      </c>
      <c r="J371" s="3">
        <f>IF(F371="Keighley &amp; Craven",4,0)</f>
        <v>0</v>
      </c>
      <c r="K371" s="3">
        <f>IF(F371="Pontefract AC",4,0)</f>
        <v>0</v>
      </c>
      <c r="M371" s="4">
        <v>5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3">
        <f>IF(R371="Skyrac AC",4,0)</f>
        <v>0</v>
      </c>
      <c r="U371" s="3">
        <f>IF(R371="Longwood Harriers",4,0)</f>
        <v>0</v>
      </c>
      <c r="V371" s="3">
        <f>IF(R371="Keighley &amp; Craven",4,0)</f>
        <v>0</v>
      </c>
      <c r="W371" s="3">
        <f>IF(R371="Pontefract AC",4,0)</f>
        <v>0</v>
      </c>
    </row>
    <row r="372" spans="1:23" x14ac:dyDescent="0.2">
      <c r="A372" s="4">
        <v>6</v>
      </c>
      <c r="B372" s="5"/>
      <c r="C372" s="6"/>
      <c r="D372" s="5" t="str">
        <f>IF(B372="","",LOOKUP(B372,Entries!B$2:B$995,Entries!K$2:K$995))</f>
        <v/>
      </c>
      <c r="E372" s="5" t="str">
        <f>IF(B372="","",LOOKUP(B372,Entries!B$2:B$995,Entries!E$2:E$995))</f>
        <v/>
      </c>
      <c r="F372" s="5" t="str">
        <f>IF(B372="","",LOOKUP(B372,Entries!B$2:B$995,Entries!F$2:F$995))</f>
        <v/>
      </c>
      <c r="G372" s="5" t="str">
        <f>IF(B372="","",LOOKUP(B372,Entries!B$2:B$995,Entries!G$2:G$995))</f>
        <v/>
      </c>
      <c r="H372" s="3">
        <f>IF(F372="Skyrac AC",3,0)</f>
        <v>0</v>
      </c>
      <c r="I372" s="3">
        <f>IF(F372="Longwood Harriers",3,0)</f>
        <v>0</v>
      </c>
      <c r="J372" s="3">
        <f>IF(F372="Keighley &amp; Craven",3,0)</f>
        <v>0</v>
      </c>
      <c r="K372" s="3">
        <f>IF(F372="Pontefract AC",3,0)</f>
        <v>0</v>
      </c>
      <c r="M372" s="4">
        <v>6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3">
        <f>IF(R372="Skyrac AC",3,0)</f>
        <v>0</v>
      </c>
      <c r="U372" s="3">
        <f>IF(R372="Longwood Harriers",3,0)</f>
        <v>0</v>
      </c>
      <c r="V372" s="3">
        <f>IF(R372="Keighley &amp; Craven",3,0)</f>
        <v>0</v>
      </c>
      <c r="W372" s="3">
        <f>IF(R372="Pontefract AC",3,0)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IF(B373="","",LOOKUP(B373,Entries!B$2:B$995,Entries!K$2:K$995))</f>
        <v/>
      </c>
      <c r="E373" s="5" t="str">
        <f>IF(B373="","",LOOKUP(B373,Entries!B$2:B$995,Entries!E$2:E$995))</f>
        <v/>
      </c>
      <c r="F373" s="5" t="str">
        <f>IF(B373="","",LOOKUP(B373,Entries!B$2:B$995,Entries!F$2:F$995))</f>
        <v/>
      </c>
      <c r="G373" s="5" t="str">
        <f>IF(B373="","",LOOKUP(B373,Entries!B$2:B$995,Entries!G$2:G$995))</f>
        <v/>
      </c>
      <c r="H373" s="3">
        <f>IF(F373="Skyrac AC",2,0)</f>
        <v>0</v>
      </c>
      <c r="I373" s="3">
        <f>IF(F373="Longwood Harriers",2,0)</f>
        <v>0</v>
      </c>
      <c r="J373" s="3">
        <f>IF(F373="Keighley &amp; Craven",2,0)</f>
        <v>0</v>
      </c>
      <c r="K373" s="3">
        <f>IF(F373="Pontefract AC",2,0)</f>
        <v>0</v>
      </c>
      <c r="M373" s="4">
        <v>7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3">
        <f>IF(R373="Skyrac AC",2,0)</f>
        <v>0</v>
      </c>
      <c r="U373" s="3">
        <f>IF(R373="Longwood Harriers",2,0)</f>
        <v>0</v>
      </c>
      <c r="V373" s="3">
        <f>IF(R373="Keighley &amp; Craven",2,0)</f>
        <v>0</v>
      </c>
      <c r="W373" s="3">
        <f>IF(R373="Pontefract AC",2,0)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IF(B374="","",LOOKUP(B374,Entries!B$2:B$995,Entries!K$2:K$995))</f>
        <v/>
      </c>
      <c r="E374" s="5" t="str">
        <f>IF(B374="","",LOOKUP(B374,Entries!B$2:B$995,Entries!E$2:E$995))</f>
        <v/>
      </c>
      <c r="F374" s="5" t="str">
        <f>IF(B374="","",LOOKUP(B374,Entries!B$2:B$995,Entries!F$2:F$995))</f>
        <v/>
      </c>
      <c r="G374" s="5" t="str">
        <f>IF(B374="","",LOOKUP(B374,Entries!B$2:B$995,Entries!G$2:G$995))</f>
        <v/>
      </c>
      <c r="H374" s="3">
        <f>IF(F374="Skyrac AC",1,0)</f>
        <v>0</v>
      </c>
      <c r="I374" s="3">
        <f>IF(F374="Longwood Harriers",1,0)</f>
        <v>0</v>
      </c>
      <c r="J374" s="3">
        <f>IF(F374="Keighley &amp; Craven",1,0)</f>
        <v>0</v>
      </c>
      <c r="K374" s="3">
        <f>IF(F374="Pontefract AC",1,0)</f>
        <v>0</v>
      </c>
      <c r="M374" s="4">
        <v>8</v>
      </c>
      <c r="N374" s="5"/>
      <c r="O374" s="6"/>
      <c r="P374" s="5" t="str">
        <f>IF(N374="","",LOOKUP(N374,Entries!B$2:B$995,Entries!K$2:K$995))</f>
        <v/>
      </c>
      <c r="Q374" s="5" t="str">
        <f>IF(N374="","",LOOKUP(N374,Entries!B$2:B$995,Entries!E$2:E$995))</f>
        <v/>
      </c>
      <c r="R374" s="5" t="str">
        <f>IF(N374="","",LOOKUP(N374,Entries!B$2:B$995,Entries!F$2:F$995))</f>
        <v/>
      </c>
      <c r="S374" s="5" t="str">
        <f>IF(N374="","",LOOKUP(N374,Entries!B$2:B$995,Entries!G$2:G$995))</f>
        <v/>
      </c>
      <c r="T374" s="3">
        <f>IF(R374="Skyrac AC",1,0)</f>
        <v>0</v>
      </c>
      <c r="U374" s="3">
        <f>IF(R374="Longwood Harriers",1,0)</f>
        <v>0</v>
      </c>
      <c r="V374" s="3">
        <f>IF(R374="Keighley &amp; Craven",1,0)</f>
        <v>0</v>
      </c>
      <c r="W374" s="3">
        <f>IF(R374="Pontefract AC",1,0)</f>
        <v>0</v>
      </c>
    </row>
    <row r="375" spans="1:23" x14ac:dyDescent="0.2">
      <c r="A375" s="4"/>
      <c r="B375" s="5"/>
      <c r="C375" s="6"/>
      <c r="D375" s="8" t="s">
        <v>17</v>
      </c>
      <c r="E375" s="9">
        <f>SUM(H367:H374)</f>
        <v>0</v>
      </c>
      <c r="F375" s="9" t="s">
        <v>28</v>
      </c>
      <c r="G375" s="9"/>
      <c r="M375" s="4"/>
      <c r="N375" s="5"/>
      <c r="O375" s="6"/>
      <c r="P375" s="8" t="s">
        <v>17</v>
      </c>
      <c r="Q375" s="9">
        <f>SUM(T367:T374)</f>
        <v>8</v>
      </c>
      <c r="R375" s="9" t="s">
        <v>28</v>
      </c>
      <c r="S375" s="9"/>
    </row>
    <row r="376" spans="1:23" x14ac:dyDescent="0.2">
      <c r="A376" s="4"/>
      <c r="B376" s="5"/>
      <c r="C376" s="6"/>
      <c r="D376" s="9"/>
      <c r="E376" s="9">
        <f>SUM(I367:I374)</f>
        <v>0</v>
      </c>
      <c r="F376" s="9" t="s">
        <v>1337</v>
      </c>
      <c r="G376" s="9"/>
      <c r="M376" s="4"/>
      <c r="N376" s="5"/>
      <c r="O376" s="6"/>
      <c r="P376" s="9"/>
      <c r="Q376" s="9">
        <f>SUM(U367:U374)</f>
        <v>11</v>
      </c>
      <c r="R376" s="9" t="s">
        <v>1337</v>
      </c>
      <c r="S376" s="9"/>
    </row>
    <row r="377" spans="1:23" x14ac:dyDescent="0.2">
      <c r="A377" s="4"/>
      <c r="B377" s="5"/>
      <c r="C377" s="6"/>
      <c r="D377" s="31"/>
      <c r="E377" s="9">
        <f>SUM(J367:J374)</f>
        <v>0</v>
      </c>
      <c r="F377" s="31" t="s">
        <v>27</v>
      </c>
      <c r="G377" s="32"/>
      <c r="M377" s="28"/>
      <c r="N377" s="29"/>
      <c r="O377" s="30"/>
      <c r="P377" s="31"/>
      <c r="Q377" s="9">
        <f>SUM(V367:V374)</f>
        <v>0</v>
      </c>
      <c r="R377" s="31" t="s">
        <v>27</v>
      </c>
      <c r="S377" s="32"/>
    </row>
    <row r="378" spans="1:23" ht="13.5" thickBot="1" x14ac:dyDescent="0.25">
      <c r="A378" s="4"/>
      <c r="B378" s="5"/>
      <c r="C378" s="6"/>
      <c r="D378" s="31"/>
      <c r="E378" s="9">
        <f>SUM(K367:K374)</f>
        <v>0</v>
      </c>
      <c r="F378" s="31" t="s">
        <v>29</v>
      </c>
      <c r="G378" s="32"/>
      <c r="M378" s="28"/>
      <c r="N378" s="29"/>
      <c r="O378" s="30"/>
      <c r="P378" s="31"/>
      <c r="Q378" s="9">
        <f>SUM(W367:W374)</f>
        <v>7</v>
      </c>
      <c r="R378" s="31" t="s">
        <v>29</v>
      </c>
      <c r="S378" s="32"/>
    </row>
    <row r="379" spans="1:23" x14ac:dyDescent="0.2">
      <c r="A379" s="235" t="s">
        <v>78</v>
      </c>
      <c r="B379" s="236"/>
      <c r="C379" s="236"/>
      <c r="D379" s="236"/>
      <c r="E379" s="236"/>
      <c r="F379" s="236"/>
      <c r="G379" s="237"/>
      <c r="H379" s="2"/>
      <c r="I379" s="2"/>
      <c r="J379" s="2"/>
      <c r="M379" s="238" t="s">
        <v>51</v>
      </c>
      <c r="N379" s="239"/>
      <c r="O379" s="239"/>
      <c r="P379" s="239"/>
      <c r="Q379" s="239"/>
      <c r="R379" s="239"/>
      <c r="S379" s="240"/>
    </row>
    <row r="380" spans="1:23" x14ac:dyDescent="0.2">
      <c r="A380" s="4">
        <v>1</v>
      </c>
      <c r="B380" s="5">
        <v>481</v>
      </c>
      <c r="C380" s="6">
        <v>14.4</v>
      </c>
      <c r="D380" s="5" t="str">
        <f>IF(B380="","",LOOKUP(B380,Entries!B$2:B$995,Entries!K$2:K$995))</f>
        <v>Grace Walker</v>
      </c>
      <c r="E380" s="5" t="str">
        <f>IF(B380="","",LOOKUP(B380,Entries!B$2:B$995,Entries!E$2:E$995))</f>
        <v>F15</v>
      </c>
      <c r="F380" s="5" t="str">
        <f>IF(B380="","",LOOKUP(B380,Entries!B$2:B$995,Entries!F$2:F$995))</f>
        <v>Skyrac AC</v>
      </c>
      <c r="G380" s="5" t="str">
        <f>IF(B380="","",LOOKUP(B380,Entries!B$2:B$995,Entries!G$2:G$995))</f>
        <v>F</v>
      </c>
      <c r="H380" s="3">
        <f>IF(F380="Skyrac AC",8,0)</f>
        <v>8</v>
      </c>
      <c r="I380" s="3">
        <f>IF(F380="Longwood Harriers",8,0)</f>
        <v>0</v>
      </c>
      <c r="J380" s="3">
        <f>IF(F380="Keighley &amp; Craven",8,0)</f>
        <v>0</v>
      </c>
      <c r="K380" s="3">
        <f>IF(F380="Pontefract AC",8,0)</f>
        <v>0</v>
      </c>
      <c r="M380" s="4">
        <v>1</v>
      </c>
      <c r="N380" s="5">
        <v>483</v>
      </c>
      <c r="O380" s="6">
        <v>63.9</v>
      </c>
      <c r="P380" s="5" t="str">
        <f>IF(N380="","",LOOKUP(N380,Entries!B$2:B$995,Entries!K$2:K$995))</f>
        <v>Carys Jones</v>
      </c>
      <c r="Q380" s="5" t="str">
        <f>IF(N380="","",LOOKUP(N380,Entries!B$2:B$995,Entries!E$2:E$995))</f>
        <v>F13</v>
      </c>
      <c r="R380" s="5" t="str">
        <f>IF(N380="","",LOOKUP(N380,Entries!B$2:B$995,Entries!F$2:F$995))</f>
        <v>Skyrac AC</v>
      </c>
      <c r="S380" s="5" t="str">
        <f>IF(N380="","",LOOKUP(N380,Entries!B$2:B$995,Entries!G$2:G$995))</f>
        <v>F</v>
      </c>
      <c r="T380" s="3">
        <f>IF(R380="Skyrac AC",8,0)</f>
        <v>8</v>
      </c>
      <c r="U380" s="3">
        <f>IF(R380="Longwood Harriers",8,0)</f>
        <v>0</v>
      </c>
      <c r="V380" s="3">
        <f>IF(R380="Keighley &amp; Craven",8,0)</f>
        <v>0</v>
      </c>
      <c r="W380" s="3">
        <f>IF(R380="Pontefract AC",8,0)</f>
        <v>0</v>
      </c>
    </row>
    <row r="381" spans="1:23" x14ac:dyDescent="0.2">
      <c r="A381" s="4">
        <v>2</v>
      </c>
      <c r="B381" s="5">
        <v>507</v>
      </c>
      <c r="C381" s="6">
        <v>15.2</v>
      </c>
      <c r="D381" s="5" t="str">
        <f>IF(B381="","",LOOKUP(B381,Entries!B$2:B$995,Entries!K$2:K$995))</f>
        <v>Charlotte Lunn</v>
      </c>
      <c r="E381" s="5" t="str">
        <f>IF(B381="","",LOOKUP(B381,Entries!B$2:B$995,Entries!E$2:E$995))</f>
        <v>F15</v>
      </c>
      <c r="F381" s="5" t="str">
        <f>IF(B381="","",LOOKUP(B381,Entries!B$2:B$995,Entries!F$2:F$995))</f>
        <v>Skyrac AC</v>
      </c>
      <c r="G381" s="5" t="str">
        <f>IF(B381="","",LOOKUP(B381,Entries!B$2:B$995,Entries!G$2:G$995))</f>
        <v>F</v>
      </c>
      <c r="H381" s="3">
        <f>IF(F381="Skyrac AC",7,0)</f>
        <v>7</v>
      </c>
      <c r="I381" s="3">
        <f>IF(F381="Longwood Harriers",7,0)</f>
        <v>0</v>
      </c>
      <c r="J381" s="3">
        <f>IF(F381="Keighley &amp; Craven",7,0)</f>
        <v>0</v>
      </c>
      <c r="K381" s="3">
        <f>IF(F381="Pontefract AC",7,0)</f>
        <v>0</v>
      </c>
      <c r="M381" s="4">
        <v>2</v>
      </c>
      <c r="N381" s="5"/>
      <c r="O381" s="6"/>
      <c r="P381" s="5" t="str">
        <f>IF(N381="","",LOOKUP(N381,Entries!B$2:B$995,Entries!K$2:K$995))</f>
        <v/>
      </c>
      <c r="Q381" s="5" t="str">
        <f>IF(N381="","",LOOKUP(N381,Entries!B$2:B$995,Entries!E$2:E$995))</f>
        <v/>
      </c>
      <c r="R381" s="5" t="str">
        <f>IF(N381="","",LOOKUP(N381,Entries!B$2:B$995,Entries!F$2:F$995))</f>
        <v/>
      </c>
      <c r="S381" s="5" t="str">
        <f>IF(N381="","",LOOKUP(N381,Entries!B$2:B$995,Entries!G$2:G$995))</f>
        <v/>
      </c>
      <c r="T381" s="3">
        <f>IF(R381="Skyrac AC",7,0)</f>
        <v>0</v>
      </c>
      <c r="U381" s="3">
        <f>IF(R381="Longwood Harriers",7,0)</f>
        <v>0</v>
      </c>
      <c r="V381" s="3">
        <f>IF(R381="Keighley &amp; Craven",7,0)</f>
        <v>0</v>
      </c>
      <c r="W381" s="3">
        <f>IF(R381="Pontefract AC",7,0)</f>
        <v>0</v>
      </c>
    </row>
    <row r="382" spans="1:23" x14ac:dyDescent="0.2">
      <c r="A382" s="4">
        <v>3</v>
      </c>
      <c r="B382" s="5">
        <v>459</v>
      </c>
      <c r="C382" s="6">
        <v>16.3</v>
      </c>
      <c r="D382" s="5" t="str">
        <f>IF(B382="","",LOOKUP(B382,Entries!B$2:B$995,Entries!K$2:K$995))</f>
        <v>Emily Kelly</v>
      </c>
      <c r="E382" s="5" t="str">
        <f>IF(B382="","",LOOKUP(B382,Entries!B$2:B$995,Entries!E$2:E$995))</f>
        <v>F15</v>
      </c>
      <c r="F382" s="5" t="str">
        <f>IF(B382="","",LOOKUP(B382,Entries!B$2:B$995,Entries!F$2:F$995))</f>
        <v>Pontefract AC</v>
      </c>
      <c r="G382" s="5" t="str">
        <f>IF(B382="","",LOOKUP(B382,Entries!B$2:B$995,Entries!G$2:G$995))</f>
        <v>F</v>
      </c>
      <c r="H382" s="3">
        <f>IF(F382="Skyrac AC",6,0)</f>
        <v>0</v>
      </c>
      <c r="I382" s="3">
        <f>IF(F382="Longwood Harriers",6,0)</f>
        <v>0</v>
      </c>
      <c r="J382" s="3">
        <f>IF(F382="Keighley &amp; Craven",6,0)</f>
        <v>0</v>
      </c>
      <c r="K382" s="3">
        <f>IF(F382="Pontefract AC",6,0)</f>
        <v>6</v>
      </c>
      <c r="M382" s="4">
        <v>3</v>
      </c>
      <c r="N382" s="5"/>
      <c r="O382" s="6"/>
      <c r="P382" s="5" t="str">
        <f>IF(N382="","",LOOKUP(N382,Entries!B$2:B$995,Entries!K$2:K$995))</f>
        <v/>
      </c>
      <c r="Q382" s="5" t="str">
        <f>IF(N382="","",LOOKUP(N382,Entries!B$2:B$995,Entries!E$2:E$995))</f>
        <v/>
      </c>
      <c r="R382" s="5" t="str">
        <f>IF(N382="","",LOOKUP(N382,Entries!B$2:B$995,Entries!F$2:F$995))</f>
        <v/>
      </c>
      <c r="S382" s="5" t="str">
        <f>IF(N382="","",LOOKUP(N382,Entries!B$2:B$995,Entries!G$2:G$995))</f>
        <v/>
      </c>
      <c r="T382" s="3">
        <f>IF(R382="Skyrac AC",6,0)</f>
        <v>0</v>
      </c>
      <c r="U382" s="3">
        <f>IF(R382="Longwood Harriers",6,0)</f>
        <v>0</v>
      </c>
      <c r="V382" s="3">
        <f>IF(R382="Keighley &amp; Craven",6,0)</f>
        <v>0</v>
      </c>
      <c r="W382" s="3">
        <f>IF(R382="Pontefract AC",6,0)</f>
        <v>0</v>
      </c>
    </row>
    <row r="383" spans="1:23" x14ac:dyDescent="0.2">
      <c r="A383" s="4">
        <v>4</v>
      </c>
      <c r="B383" s="5"/>
      <c r="C383" s="6"/>
      <c r="D383" s="5" t="str">
        <f>IF(B383="","",LOOKUP(B383,Entries!B$2:B$995,Entries!K$2:K$995))</f>
        <v/>
      </c>
      <c r="E383" s="5" t="str">
        <f>IF(B383="","",LOOKUP(B383,Entries!B$2:B$995,Entries!E$2:E$995))</f>
        <v/>
      </c>
      <c r="F383" s="5" t="str">
        <f>IF(B383="","",LOOKUP(B383,Entries!B$2:B$995,Entries!F$2:F$995))</f>
        <v/>
      </c>
      <c r="G383" s="5" t="str">
        <f>IF(B383="","",LOOKUP(B383,Entries!B$2:B$995,Entries!G$2:G$995))</f>
        <v/>
      </c>
      <c r="H383" s="3">
        <f>IF(F383="Skyrac AC",5,0)</f>
        <v>0</v>
      </c>
      <c r="I383" s="3">
        <f>IF(F383="Longwood Harriers",5,0)</f>
        <v>0</v>
      </c>
      <c r="J383" s="3">
        <f>IF(F383="Keighley &amp; Craven",5,0)</f>
        <v>0</v>
      </c>
      <c r="K383" s="3">
        <f>IF(F383="Pontefract AC",5,0)</f>
        <v>0</v>
      </c>
      <c r="M383" s="4">
        <v>4</v>
      </c>
      <c r="N383" s="5"/>
      <c r="O383" s="6"/>
      <c r="P383" s="5" t="str">
        <f>IF(N383="","",LOOKUP(N383,Entries!B$2:B$995,Entries!K$2:K$995))</f>
        <v/>
      </c>
      <c r="Q383" s="5" t="str">
        <f>IF(N383="","",LOOKUP(N383,Entries!B$2:B$995,Entries!E$2:E$995))</f>
        <v/>
      </c>
      <c r="R383" s="5" t="str">
        <f>IF(N383="","",LOOKUP(N383,Entries!B$2:B$995,Entries!F$2:F$995))</f>
        <v/>
      </c>
      <c r="S383" s="5" t="str">
        <f>IF(N383="","",LOOKUP(N383,Entries!B$2:B$995,Entries!G$2:G$995))</f>
        <v/>
      </c>
      <c r="T383" s="3">
        <f>IF(R383="Skyrac AC",5,0)</f>
        <v>0</v>
      </c>
      <c r="U383" s="3">
        <f>IF(R383="Longwood Harriers",5,0)</f>
        <v>0</v>
      </c>
      <c r="V383" s="3">
        <f>IF(R383="Keighley &amp; Craven",5,0)</f>
        <v>0</v>
      </c>
      <c r="W383" s="3">
        <f>IF(R383="Pontefract AC",5,0)</f>
        <v>0</v>
      </c>
    </row>
    <row r="384" spans="1:23" x14ac:dyDescent="0.2">
      <c r="A384" s="4">
        <v>5</v>
      </c>
      <c r="B384" s="5"/>
      <c r="C384" s="6"/>
      <c r="D384" s="5" t="str">
        <f>IF(B384="","",LOOKUP(B384,Entries!B$2:B$995,Entries!K$2:K$995))</f>
        <v/>
      </c>
      <c r="E384" s="5" t="str">
        <f>IF(B384="","",LOOKUP(B384,Entries!B$2:B$995,Entries!E$2:E$995))</f>
        <v/>
      </c>
      <c r="F384" s="5" t="str">
        <f>IF(B384="","",LOOKUP(B384,Entries!B$2:B$995,Entries!F$2:F$995))</f>
        <v/>
      </c>
      <c r="G384" s="5" t="str">
        <f>IF(B384="","",LOOKUP(B384,Entries!B$2:B$995,Entries!G$2:G$995))</f>
        <v/>
      </c>
      <c r="H384" s="3">
        <f>IF(F384="Skyrac AC",4,0)</f>
        <v>0</v>
      </c>
      <c r="I384" s="3">
        <f>IF(F384="Longwood Harriers",4,0)</f>
        <v>0</v>
      </c>
      <c r="J384" s="3">
        <f>IF(F384="Keighley &amp; Craven",4,0)</f>
        <v>0</v>
      </c>
      <c r="K384" s="3">
        <f>IF(F384="Pontefract AC",4,0)</f>
        <v>0</v>
      </c>
      <c r="M384" s="4"/>
      <c r="N384" s="5"/>
      <c r="O384" s="6"/>
      <c r="P384" s="8" t="s">
        <v>17</v>
      </c>
      <c r="Q384" s="9">
        <f>SUM(T380:T383)</f>
        <v>8</v>
      </c>
      <c r="R384" s="9" t="s">
        <v>28</v>
      </c>
      <c r="S384" s="9"/>
    </row>
    <row r="385" spans="1:23" x14ac:dyDescent="0.2">
      <c r="A385" s="4">
        <v>6</v>
      </c>
      <c r="B385" s="5"/>
      <c r="C385" s="6"/>
      <c r="D385" s="5" t="str">
        <f>IF(B385="","",LOOKUP(B385,Entries!B$2:B$995,Entries!K$2:K$995))</f>
        <v/>
      </c>
      <c r="E385" s="5" t="str">
        <f>IF(B385="","",LOOKUP(B385,Entries!B$2:B$995,Entries!E$2:E$995))</f>
        <v/>
      </c>
      <c r="F385" s="5" t="str">
        <f>IF(B385="","",LOOKUP(B385,Entries!B$2:B$995,Entries!F$2:F$995))</f>
        <v/>
      </c>
      <c r="G385" s="5" t="str">
        <f>IF(B385="","",LOOKUP(B385,Entries!B$2:B$995,Entries!G$2:G$995))</f>
        <v/>
      </c>
      <c r="H385" s="3">
        <f>IF(F385="Skyrac AC",3,0)</f>
        <v>0</v>
      </c>
      <c r="I385" s="3">
        <f>IF(F385="Longwood Harriers",3,0)</f>
        <v>0</v>
      </c>
      <c r="J385" s="3">
        <f>IF(F385="Keighley &amp; Craven",3,0)</f>
        <v>0</v>
      </c>
      <c r="K385" s="3">
        <f>IF(F385="Pontefract AC",3,0)</f>
        <v>0</v>
      </c>
      <c r="M385" s="4"/>
      <c r="N385" s="5"/>
      <c r="O385" s="6"/>
      <c r="P385" s="9"/>
      <c r="Q385" s="9">
        <f>SUM(U380:U383)</f>
        <v>0</v>
      </c>
      <c r="R385" s="9" t="s">
        <v>1337</v>
      </c>
      <c r="S385" s="9"/>
    </row>
    <row r="386" spans="1:23" x14ac:dyDescent="0.2">
      <c r="A386" s="4">
        <v>7</v>
      </c>
      <c r="B386" s="5"/>
      <c r="C386" s="6"/>
      <c r="D386" s="5" t="str">
        <f>IF(B386="","",LOOKUP(B386,Entries!B$2:B$995,Entries!K$2:K$995))</f>
        <v/>
      </c>
      <c r="E386" s="5" t="str">
        <f>IF(B386="","",LOOKUP(B386,Entries!B$2:B$995,Entries!E$2:E$995))</f>
        <v/>
      </c>
      <c r="F386" s="5" t="str">
        <f>IF(B386="","",LOOKUP(B386,Entries!B$2:B$995,Entries!F$2:F$995))</f>
        <v/>
      </c>
      <c r="G386" s="5" t="str">
        <f>IF(B386="","",LOOKUP(B386,Entries!B$2:B$995,Entries!G$2:G$995))</f>
        <v/>
      </c>
      <c r="H386" s="3">
        <f>IF(F386="Skyrac AC",2,0)</f>
        <v>0</v>
      </c>
      <c r="I386" s="3">
        <f>IF(F386="Longwood Harriers",2,0)</f>
        <v>0</v>
      </c>
      <c r="J386" s="3">
        <f>IF(F386="Keighley &amp; Craven",2,0)</f>
        <v>0</v>
      </c>
      <c r="K386" s="3">
        <f>IF(F386="Pontefract AC",2,0)</f>
        <v>0</v>
      </c>
      <c r="M386" s="28"/>
      <c r="N386" s="29"/>
      <c r="O386" s="30"/>
      <c r="P386" s="31"/>
      <c r="Q386" s="9">
        <f>SUM(V380:V383)</f>
        <v>0</v>
      </c>
      <c r="R386" s="31" t="s">
        <v>27</v>
      </c>
      <c r="S386" s="32"/>
    </row>
    <row r="387" spans="1:23" ht="13.5" thickBot="1" x14ac:dyDescent="0.25">
      <c r="A387" s="4">
        <v>8</v>
      </c>
      <c r="B387" s="5"/>
      <c r="C387" s="6"/>
      <c r="D387" s="5" t="str">
        <f>IF(B387="","",LOOKUP(B387,Entries!B$2:B$995,Entries!K$2:K$995))</f>
        <v/>
      </c>
      <c r="E387" s="5" t="str">
        <f>IF(B387="","",LOOKUP(B387,Entries!B$2:B$995,Entries!E$2:E$995))</f>
        <v/>
      </c>
      <c r="F387" s="5" t="str">
        <f>IF(B387="","",LOOKUP(B387,Entries!B$2:B$995,Entries!F$2:F$995))</f>
        <v/>
      </c>
      <c r="G387" s="5" t="str">
        <f>IF(B387="","",LOOKUP(B387,Entries!B$2:B$995,Entries!G$2:G$995))</f>
        <v/>
      </c>
      <c r="H387" s="3">
        <f>IF(F387="Skyrac AC",1,0)</f>
        <v>0</v>
      </c>
      <c r="I387" s="3">
        <f>IF(F387="Longwood Harriers",1,0)</f>
        <v>0</v>
      </c>
      <c r="J387" s="3">
        <f>IF(F387="Keighley &amp; Craven",1,0)</f>
        <v>0</v>
      </c>
      <c r="K387" s="3">
        <f>IF(F387="Pontefract AC",1,0)</f>
        <v>0</v>
      </c>
      <c r="M387" s="28"/>
      <c r="N387" s="29"/>
      <c r="O387" s="30"/>
      <c r="P387" s="31"/>
      <c r="Q387" s="9">
        <f>SUM(W380:W383)</f>
        <v>0</v>
      </c>
      <c r="R387" s="31" t="s">
        <v>29</v>
      </c>
      <c r="S387" s="32"/>
    </row>
    <row r="388" spans="1:23" x14ac:dyDescent="0.2">
      <c r="A388" s="4"/>
      <c r="B388" s="5"/>
      <c r="C388" s="6"/>
      <c r="D388" s="8" t="s">
        <v>17</v>
      </c>
      <c r="E388" s="9">
        <f>SUM(H380:H387)</f>
        <v>15</v>
      </c>
      <c r="F388" s="9" t="s">
        <v>28</v>
      </c>
      <c r="G388" s="9"/>
      <c r="M388" s="238" t="s">
        <v>52</v>
      </c>
      <c r="N388" s="239"/>
      <c r="O388" s="239"/>
      <c r="P388" s="239"/>
      <c r="Q388" s="239"/>
      <c r="R388" s="239"/>
      <c r="S388" s="240"/>
    </row>
    <row r="389" spans="1:23" x14ac:dyDescent="0.2">
      <c r="A389" s="4"/>
      <c r="B389" s="5"/>
      <c r="C389" s="6"/>
      <c r="D389" s="9"/>
      <c r="E389" s="9">
        <f>SUM(I380:I387)</f>
        <v>0</v>
      </c>
      <c r="F389" s="9" t="s">
        <v>1337</v>
      </c>
      <c r="G389" s="9"/>
      <c r="M389" s="4">
        <v>1</v>
      </c>
      <c r="N389" s="5"/>
      <c r="O389" s="6"/>
      <c r="P389" s="5" t="str">
        <f>IF(N389="","",LOOKUP(N389,Entries!B$2:B$995,Entries!K$2:K$995))</f>
        <v/>
      </c>
      <c r="Q389" s="5" t="str">
        <f>IF(N389="","",LOOKUP(N389,Entries!B$2:B$995,Entries!E$2:E$995))</f>
        <v/>
      </c>
      <c r="R389" s="5" t="str">
        <f>IF(N389="","",LOOKUP(N389,Entries!B$2:B$995,Entries!F$2:F$995))</f>
        <v/>
      </c>
      <c r="S389" s="5" t="str">
        <f>IF(N389="","",LOOKUP(N389,Entries!B$2:B$995,Entries!G$2:G$995))</f>
        <v/>
      </c>
      <c r="T389" s="3">
        <f>IF(R389="Skyrac AC",8,0)</f>
        <v>0</v>
      </c>
      <c r="U389" s="3">
        <f>IF(R389="Longwood Harriers",8,0)</f>
        <v>0</v>
      </c>
      <c r="V389" s="3">
        <f>IF(R389="Keighley &amp; Craven",8,0)</f>
        <v>0</v>
      </c>
      <c r="W389" s="3">
        <f>IF(R389="Pontefract AC",8,0)</f>
        <v>0</v>
      </c>
    </row>
    <row r="390" spans="1:23" x14ac:dyDescent="0.2">
      <c r="A390" s="4"/>
      <c r="B390" s="5"/>
      <c r="C390" s="6"/>
      <c r="D390" s="31"/>
      <c r="E390" s="9">
        <f>SUM(J380:J387)</f>
        <v>0</v>
      </c>
      <c r="F390" s="31" t="s">
        <v>27</v>
      </c>
      <c r="G390" s="32"/>
      <c r="M390" s="4">
        <v>2</v>
      </c>
      <c r="N390" s="5"/>
      <c r="O390" s="6"/>
      <c r="P390" s="5" t="str">
        <f>IF(N390="","",LOOKUP(N390,Entries!B$2:B$995,Entries!K$2:K$995))</f>
        <v/>
      </c>
      <c r="Q390" s="5" t="str">
        <f>IF(N390="","",LOOKUP(N390,Entries!B$2:B$995,Entries!E$2:E$995))</f>
        <v/>
      </c>
      <c r="R390" s="5" t="str">
        <f>IF(N390="","",LOOKUP(N390,Entries!B$2:B$995,Entries!F$2:F$995))</f>
        <v/>
      </c>
      <c r="S390" s="5" t="str">
        <f>IF(N390="","",LOOKUP(N390,Entries!B$2:B$995,Entries!G$2:G$995))</f>
        <v/>
      </c>
      <c r="T390" s="3">
        <f>IF(R390="Skyrac AC",7,0)</f>
        <v>0</v>
      </c>
      <c r="U390" s="3">
        <f>IF(R390="Longwood Harriers",7,0)</f>
        <v>0</v>
      </c>
      <c r="V390" s="3">
        <f>IF(R390="Keighley &amp; Craven",7,0)</f>
        <v>0</v>
      </c>
      <c r="W390" s="3">
        <f>IF(R390="Pontefract AC",7,0)</f>
        <v>0</v>
      </c>
    </row>
    <row r="391" spans="1:23" x14ac:dyDescent="0.2">
      <c r="A391" s="4"/>
      <c r="B391" s="5"/>
      <c r="C391" s="6"/>
      <c r="D391" s="31"/>
      <c r="E391" s="9">
        <f>SUM(K380:K387)</f>
        <v>6</v>
      </c>
      <c r="F391" s="31" t="s">
        <v>29</v>
      </c>
      <c r="G391" s="32"/>
      <c r="M391" s="4">
        <v>3</v>
      </c>
      <c r="N391" s="5"/>
      <c r="O391" s="6"/>
      <c r="P391" s="5" t="str">
        <f>IF(N391="","",LOOKUP(N391,Entries!B$2:B$995,Entries!K$2:K$995))</f>
        <v/>
      </c>
      <c r="Q391" s="5" t="str">
        <f>IF(N391="","",LOOKUP(N391,Entries!B$2:B$995,Entries!E$2:E$995))</f>
        <v/>
      </c>
      <c r="R391" s="5" t="str">
        <f>IF(N391="","",LOOKUP(N391,Entries!B$2:B$995,Entries!F$2:F$995))</f>
        <v/>
      </c>
      <c r="S391" s="5" t="str">
        <f>IF(N391="","",LOOKUP(N391,Entries!B$2:B$995,Entries!G$2:G$995))</f>
        <v/>
      </c>
      <c r="T391" s="3">
        <f>IF(R391="Skyrac AC",6,0)</f>
        <v>0</v>
      </c>
      <c r="U391" s="3">
        <f>IF(R391="Longwood Harriers",6,0)</f>
        <v>0</v>
      </c>
      <c r="V391" s="3">
        <f>IF(R391="Keighley &amp; Craven",6,0)</f>
        <v>0</v>
      </c>
      <c r="W391" s="3">
        <f>IF(R391="Pontefract AC",6,0)</f>
        <v>0</v>
      </c>
    </row>
    <row r="392" spans="1:23" x14ac:dyDescent="0.2">
      <c r="A392" s="235" t="s">
        <v>93</v>
      </c>
      <c r="B392" s="236"/>
      <c r="C392" s="236"/>
      <c r="D392" s="236"/>
      <c r="E392" s="236"/>
      <c r="F392" s="236"/>
      <c r="G392" s="237"/>
      <c r="H392" s="2"/>
      <c r="I392" s="2"/>
      <c r="J392" s="2"/>
      <c r="M392" s="4">
        <v>4</v>
      </c>
      <c r="N392" s="5"/>
      <c r="O392" s="6"/>
      <c r="P392" s="5" t="str">
        <f>IF(N392="","",LOOKUP(N392,Entries!B$2:B$995,Entries!K$2:K$995))</f>
        <v/>
      </c>
      <c r="Q392" s="5" t="str">
        <f>IF(N392="","",LOOKUP(N392,Entries!B$2:B$995,Entries!E$2:E$995))</f>
        <v/>
      </c>
      <c r="R392" s="5" t="str">
        <f>IF(N392="","",LOOKUP(N392,Entries!B$2:B$995,Entries!F$2:F$995))</f>
        <v/>
      </c>
      <c r="S392" s="5" t="str">
        <f>IF(N392="","",LOOKUP(N392,Entries!B$2:B$995,Entries!G$2:G$995))</f>
        <v/>
      </c>
      <c r="T392" s="3">
        <f>IF(R392="Skyrac AC",5,0)</f>
        <v>0</v>
      </c>
      <c r="U392" s="3">
        <f>IF(R392="Longwood Harriers",5,0)</f>
        <v>0</v>
      </c>
      <c r="V392" s="3">
        <f>IF(R392="Keighley &amp; Craven",5,0)</f>
        <v>0</v>
      </c>
      <c r="W392" s="3">
        <f>IF(R392="Pontefract AC",5,0)</f>
        <v>0</v>
      </c>
    </row>
    <row r="393" spans="1:23" x14ac:dyDescent="0.2">
      <c r="A393" s="4">
        <v>1</v>
      </c>
      <c r="B393" s="5">
        <v>510</v>
      </c>
      <c r="C393" s="6">
        <v>13.2</v>
      </c>
      <c r="D393" s="5" t="str">
        <f>IF(B393="","",LOOKUP(B393,Entries!B$2:B$995,Entries!K$2:K$995))</f>
        <v>Stanley Moffat</v>
      </c>
      <c r="E393" s="5" t="str">
        <f>IF(B393="","",LOOKUP(B393,Entries!B$2:B$995,Entries!E$2:E$995))</f>
        <v>M15</v>
      </c>
      <c r="F393" s="5" t="str">
        <f>IF(B393="","",LOOKUP(B393,Entries!B$2:B$995,Entries!F$2:F$995))</f>
        <v>Skyrac AC</v>
      </c>
      <c r="G393" s="5" t="str">
        <f>IF(B393="","",LOOKUP(B393,Entries!B$2:B$995,Entries!G$2:G$995))</f>
        <v>M</v>
      </c>
      <c r="H393" s="3">
        <f>IF(F393="Skyrac AC",8,0)</f>
        <v>8</v>
      </c>
      <c r="I393" s="3">
        <f>IF(F393="Longwood Harriers",8,0)</f>
        <v>0</v>
      </c>
      <c r="J393" s="3">
        <f>IF(F393="Keighley &amp; Craven",8,0)</f>
        <v>0</v>
      </c>
      <c r="K393" s="3">
        <f>IF(F393="Pontefract AC",8,0)</f>
        <v>0</v>
      </c>
      <c r="M393" s="4"/>
      <c r="N393" s="5"/>
      <c r="O393" s="6"/>
      <c r="P393" s="8" t="s">
        <v>17</v>
      </c>
      <c r="Q393" s="9">
        <f>SUM(T389:T392)</f>
        <v>0</v>
      </c>
      <c r="R393" s="9" t="s">
        <v>28</v>
      </c>
      <c r="S393" s="9"/>
    </row>
    <row r="394" spans="1:23" x14ac:dyDescent="0.2">
      <c r="A394" s="4">
        <v>2</v>
      </c>
      <c r="B394" s="5">
        <v>547</v>
      </c>
      <c r="C394" s="6">
        <v>14.6</v>
      </c>
      <c r="D394" s="5" t="str">
        <f>IF(B394="","",LOOKUP(B394,Entries!B$2:B$995,Entries!K$2:K$995))</f>
        <v>Charlie Rowe</v>
      </c>
      <c r="E394" s="5" t="str">
        <f>IF(B394="","",LOOKUP(B394,Entries!B$2:B$995,Entries!E$2:E$995))</f>
        <v>M15</v>
      </c>
      <c r="F394" s="5" t="str">
        <f>IF(B394="","",LOOKUP(B394,Entries!B$2:B$995,Entries!F$2:F$995))</f>
        <v>Keighley &amp; Craven</v>
      </c>
      <c r="G394" s="5" t="str">
        <f>IF(B394="","",LOOKUP(B394,Entries!B$2:B$995,Entries!G$2:G$995))</f>
        <v>M</v>
      </c>
      <c r="H394" s="3">
        <f>IF(F394="Skyrac AC",7,0)</f>
        <v>0</v>
      </c>
      <c r="I394" s="3">
        <f>IF(F394="Longwood Harriers",7,0)</f>
        <v>0</v>
      </c>
      <c r="J394" s="3">
        <f>IF(F394="Keighley &amp; Craven",7,0)</f>
        <v>7</v>
      </c>
      <c r="K394" s="3">
        <f>IF(F394="Pontefract AC",7,0)</f>
        <v>0</v>
      </c>
      <c r="M394" s="4"/>
      <c r="N394" s="5"/>
      <c r="O394" s="6"/>
      <c r="P394" s="9"/>
      <c r="Q394" s="9">
        <f>SUM(U389:U392)</f>
        <v>0</v>
      </c>
      <c r="R394" s="9" t="s">
        <v>1337</v>
      </c>
      <c r="S394" s="9"/>
    </row>
    <row r="395" spans="1:23" x14ac:dyDescent="0.2">
      <c r="A395" s="4">
        <v>3</v>
      </c>
      <c r="B395" s="5">
        <v>411</v>
      </c>
      <c r="C395" s="6">
        <v>15.4</v>
      </c>
      <c r="D395" s="5" t="str">
        <f>IF(B395="","",LOOKUP(B395,Entries!B$2:B$995,Entries!K$2:K$995))</f>
        <v>Euan Wood</v>
      </c>
      <c r="E395" s="5" t="str">
        <f>IF(B395="","",LOOKUP(B395,Entries!B$2:B$995,Entries!E$2:E$995))</f>
        <v>M15</v>
      </c>
      <c r="F395" s="5" t="str">
        <f>IF(B395="","",LOOKUP(B395,Entries!B$2:B$995,Entries!F$2:F$995))</f>
        <v>Longwood Harriers</v>
      </c>
      <c r="G395" s="5" t="str">
        <f>IF(B395="","",LOOKUP(B395,Entries!B$2:B$995,Entries!G$2:G$995))</f>
        <v>M</v>
      </c>
      <c r="H395" s="3">
        <f>IF(F395="Skyrac AC",6,0)</f>
        <v>0</v>
      </c>
      <c r="I395" s="3">
        <f>IF(F395="Longwood Harriers",6,0)</f>
        <v>6</v>
      </c>
      <c r="J395" s="3">
        <f>IF(F395="Keighley &amp; Craven",6,0)</f>
        <v>0</v>
      </c>
      <c r="K395" s="3">
        <f>IF(F395="Pontefract AC",6,0)</f>
        <v>0</v>
      </c>
      <c r="M395" s="28"/>
      <c r="N395" s="29"/>
      <c r="O395" s="30"/>
      <c r="P395" s="31"/>
      <c r="Q395" s="9">
        <f>SUM(V389:V392)</f>
        <v>0</v>
      </c>
      <c r="R395" s="31" t="s">
        <v>27</v>
      </c>
      <c r="S395" s="32"/>
    </row>
    <row r="396" spans="1:23" ht="13.5" thickBot="1" x14ac:dyDescent="0.25">
      <c r="A396" s="4">
        <v>4</v>
      </c>
      <c r="B396" s="5">
        <v>444</v>
      </c>
      <c r="C396" s="6">
        <v>16</v>
      </c>
      <c r="D396" s="5" t="str">
        <f>IF(B396="","",LOOKUP(B396,Entries!B$2:B$995,Entries!K$2:K$995))</f>
        <v>Rudy Burgoyne</v>
      </c>
      <c r="E396" s="5" t="str">
        <f>IF(B396="","",LOOKUP(B396,Entries!B$2:B$995,Entries!E$2:E$995))</f>
        <v>M15</v>
      </c>
      <c r="F396" s="5" t="str">
        <f>IF(B396="","",LOOKUP(B396,Entries!B$2:B$995,Entries!F$2:F$995))</f>
        <v>Pontefract AC</v>
      </c>
      <c r="G396" s="5" t="str">
        <f>IF(B396="","",LOOKUP(B396,Entries!B$2:B$995,Entries!G$2:G$995))</f>
        <v>M</v>
      </c>
      <c r="H396" s="3">
        <f>IF(F396="Skyrac AC",5,0)</f>
        <v>0</v>
      </c>
      <c r="I396" s="3">
        <f>IF(F396="Longwood Harriers",5,0)</f>
        <v>0</v>
      </c>
      <c r="J396" s="3">
        <f>IF(F396="Keighley &amp; Craven",5,0)</f>
        <v>0</v>
      </c>
      <c r="K396" s="3">
        <f>IF(F396="Pontefract AC",5,0)</f>
        <v>5</v>
      </c>
      <c r="M396" s="28"/>
      <c r="N396" s="29"/>
      <c r="O396" s="30"/>
      <c r="P396" s="31"/>
      <c r="Q396" s="9">
        <f>SUM(W389:W392)</f>
        <v>0</v>
      </c>
      <c r="R396" s="31" t="s">
        <v>29</v>
      </c>
      <c r="S396" s="32"/>
    </row>
    <row r="397" spans="1:23" x14ac:dyDescent="0.2">
      <c r="A397" s="4">
        <v>5</v>
      </c>
      <c r="B397" s="5"/>
      <c r="C397" s="6"/>
      <c r="D397" s="5" t="str">
        <f>IF(B397="","",LOOKUP(B397,Entries!B$2:B$995,Entries!K$2:K$995))</f>
        <v/>
      </c>
      <c r="E397" s="5" t="str">
        <f>IF(B397="","",LOOKUP(B397,Entries!B$2:B$995,Entries!E$2:E$995))</f>
        <v/>
      </c>
      <c r="F397" s="5" t="str">
        <f>IF(B397="","",LOOKUP(B397,Entries!B$2:B$995,Entries!F$2:F$995))</f>
        <v/>
      </c>
      <c r="G397" s="5" t="str">
        <f>IF(B397="","",LOOKUP(B397,Entries!B$2:B$995,Entries!G$2:G$995))</f>
        <v/>
      </c>
      <c r="H397" s="3">
        <f>IF(F397="Skyrac AC",4,0)</f>
        <v>0</v>
      </c>
      <c r="I397" s="3">
        <f>IF(F397="Longwood Harriers",4,0)</f>
        <v>0</v>
      </c>
      <c r="J397" s="3">
        <f>IF(F397="Keighley &amp; Craven",4,0)</f>
        <v>0</v>
      </c>
      <c r="K397" s="3">
        <f>IF(F397="Pontefract AC",4,0)</f>
        <v>0</v>
      </c>
      <c r="M397" s="238" t="s">
        <v>53</v>
      </c>
      <c r="N397" s="239"/>
      <c r="O397" s="239"/>
      <c r="P397" s="239"/>
      <c r="Q397" s="239"/>
      <c r="R397" s="239"/>
      <c r="S397" s="240"/>
    </row>
    <row r="398" spans="1:23" x14ac:dyDescent="0.2">
      <c r="A398" s="4">
        <v>6</v>
      </c>
      <c r="B398" s="5"/>
      <c r="C398" s="6"/>
      <c r="D398" s="5" t="str">
        <f>IF(B398="","",LOOKUP(B398,Entries!B$2:B$995,Entries!K$2:K$995))</f>
        <v/>
      </c>
      <c r="E398" s="5" t="str">
        <f>IF(B398="","",LOOKUP(B398,Entries!B$2:B$995,Entries!E$2:E$995))</f>
        <v/>
      </c>
      <c r="F398" s="5" t="str">
        <f>IF(B398="","",LOOKUP(B398,Entries!B$2:B$995,Entries!F$2:F$995))</f>
        <v/>
      </c>
      <c r="G398" s="5" t="str">
        <f>IF(B398="","",LOOKUP(B398,Entries!B$2:B$995,Entries!G$2:G$995))</f>
        <v/>
      </c>
      <c r="H398" s="3">
        <f>IF(F398="Skyrac AC",3,0)</f>
        <v>0</v>
      </c>
      <c r="I398" s="3">
        <f>IF(F398="Longwood Harriers",3,0)</f>
        <v>0</v>
      </c>
      <c r="J398" s="3">
        <f>IF(F398="Keighley &amp; Craven",3,0)</f>
        <v>0</v>
      </c>
      <c r="K398" s="3">
        <f>IF(F398="Pontefract AC",3,0)</f>
        <v>0</v>
      </c>
      <c r="M398" s="4">
        <v>1</v>
      </c>
      <c r="N398" s="5"/>
      <c r="O398" s="6"/>
      <c r="P398" s="5" t="str">
        <f>IF(N398="","",LOOKUP(N398,Entries!B$2:B$995,Entries!K$2:K$995))</f>
        <v/>
      </c>
      <c r="Q398" s="5" t="str">
        <f>IF(N398="","",LOOKUP(N398,Entries!B$2:B$995,Entries!E$2:E$995))</f>
        <v/>
      </c>
      <c r="R398" s="5" t="str">
        <f>IF(N398="","",LOOKUP(N398,Entries!B$2:B$995,Entries!F$2:F$995))</f>
        <v/>
      </c>
      <c r="S398" s="5" t="str">
        <f>IF(N398="","",LOOKUP(N398,Entries!B$2:B$995,Entries!G$2:G$995))</f>
        <v/>
      </c>
      <c r="T398" s="3">
        <f>IF(R398="Skyrac AC",8,0)</f>
        <v>0</v>
      </c>
      <c r="U398" s="3">
        <f>IF(R398="Longwood Harriers",8,0)</f>
        <v>0</v>
      </c>
      <c r="V398" s="3">
        <f>IF(R398="Keighley &amp; Craven",8,0)</f>
        <v>0</v>
      </c>
      <c r="W398" s="3">
        <f>IF(R398="Pontefract AC",8,0)</f>
        <v>0</v>
      </c>
    </row>
    <row r="399" spans="1:23" x14ac:dyDescent="0.2">
      <c r="A399" s="4">
        <v>7</v>
      </c>
      <c r="B399" s="5"/>
      <c r="C399" s="6"/>
      <c r="D399" s="5" t="str">
        <f>IF(B399="","",LOOKUP(B399,Entries!B$2:B$995,Entries!K$2:K$995))</f>
        <v/>
      </c>
      <c r="E399" s="5" t="str">
        <f>IF(B399="","",LOOKUP(B399,Entries!B$2:B$995,Entries!E$2:E$995))</f>
        <v/>
      </c>
      <c r="F399" s="5" t="str">
        <f>IF(B399="","",LOOKUP(B399,Entries!B$2:B$995,Entries!F$2:F$995))</f>
        <v/>
      </c>
      <c r="G399" s="5" t="str">
        <f>IF(B399="","",LOOKUP(B399,Entries!B$2:B$995,Entries!G$2:G$995))</f>
        <v/>
      </c>
      <c r="H399" s="3">
        <f>IF(F399="Skyrac AC",2,0)</f>
        <v>0</v>
      </c>
      <c r="I399" s="3">
        <f>IF(F399="Longwood Harriers",2,0)</f>
        <v>0</v>
      </c>
      <c r="J399" s="3">
        <f>IF(F399="Keighley &amp; Craven",2,0)</f>
        <v>0</v>
      </c>
      <c r="K399" s="3">
        <f>IF(F399="Pontefract AC",2,0)</f>
        <v>0</v>
      </c>
      <c r="M399" s="4">
        <v>2</v>
      </c>
      <c r="N399" s="5"/>
      <c r="O399" s="6"/>
      <c r="P399" s="5" t="str">
        <f>IF(N399="","",LOOKUP(N399,Entries!B$2:B$995,Entries!K$2:K$995))</f>
        <v/>
      </c>
      <c r="Q399" s="5" t="str">
        <f>IF(N399="","",LOOKUP(N399,Entries!B$2:B$995,Entries!E$2:E$995))</f>
        <v/>
      </c>
      <c r="R399" s="5" t="str">
        <f>IF(N399="","",LOOKUP(N399,Entries!B$2:B$995,Entries!F$2:F$995))</f>
        <v/>
      </c>
      <c r="S399" s="5" t="str">
        <f>IF(N399="","",LOOKUP(N399,Entries!B$2:B$995,Entries!G$2:G$995))</f>
        <v/>
      </c>
      <c r="T399" s="3">
        <f>IF(R399="Skyrac AC",7,0)</f>
        <v>0</v>
      </c>
      <c r="U399" s="3">
        <f>IF(R399="Longwood Harriers",7,0)</f>
        <v>0</v>
      </c>
      <c r="V399" s="3">
        <f>IF(R399="Keighley &amp; Craven",7,0)</f>
        <v>0</v>
      </c>
      <c r="W399" s="3">
        <f>IF(R399="Pontefract AC",7,0)</f>
        <v>0</v>
      </c>
    </row>
    <row r="400" spans="1:23" x14ac:dyDescent="0.2">
      <c r="A400" s="4">
        <v>8</v>
      </c>
      <c r="B400" s="5"/>
      <c r="C400" s="6"/>
      <c r="D400" s="5" t="str">
        <f>IF(B400="","",LOOKUP(B400,Entries!B$2:B$995,Entries!K$2:K$995))</f>
        <v/>
      </c>
      <c r="E400" s="5" t="str">
        <f>IF(B400="","",LOOKUP(B400,Entries!B$2:B$995,Entries!E$2:E$995))</f>
        <v/>
      </c>
      <c r="F400" s="5" t="str">
        <f>IF(B400="","",LOOKUP(B400,Entries!B$2:B$995,Entries!F$2:F$995))</f>
        <v/>
      </c>
      <c r="G400" s="5" t="str">
        <f>IF(B400="","",LOOKUP(B400,Entries!B$2:B$995,Entries!G$2:G$995))</f>
        <v/>
      </c>
      <c r="H400" s="3">
        <f>IF(F400="Skyrac AC",1,0)</f>
        <v>0</v>
      </c>
      <c r="I400" s="3">
        <f>IF(F400="Longwood Harriers",1,0)</f>
        <v>0</v>
      </c>
      <c r="J400" s="3">
        <f>IF(F400="Keighley &amp; Craven",1,0)</f>
        <v>0</v>
      </c>
      <c r="K400" s="3">
        <f>IF(F400="Pontefract AC",1,0)</f>
        <v>0</v>
      </c>
      <c r="M400" s="4">
        <v>3</v>
      </c>
      <c r="N400" s="5"/>
      <c r="O400" s="6"/>
      <c r="P400" s="5" t="str">
        <f>IF(N400="","",LOOKUP(N400,Entries!B$2:B$995,Entries!K$2:K$995))</f>
        <v/>
      </c>
      <c r="Q400" s="5" t="str">
        <f>IF(N400="","",LOOKUP(N400,Entries!B$2:B$995,Entries!E$2:E$995))</f>
        <v/>
      </c>
      <c r="R400" s="5" t="str">
        <f>IF(N400="","",LOOKUP(N400,Entries!B$2:B$995,Entries!F$2:F$995))</f>
        <v/>
      </c>
      <c r="S400" s="5" t="str">
        <f>IF(N400="","",LOOKUP(N400,Entries!B$2:B$995,Entries!G$2:G$995))</f>
        <v/>
      </c>
      <c r="T400" s="3">
        <f>IF(R400="Skyrac AC",6,0)</f>
        <v>0</v>
      </c>
      <c r="U400" s="3">
        <f>IF(R400="Longwood Harriers",6,0)</f>
        <v>0</v>
      </c>
      <c r="V400" s="3">
        <f>IF(R400="Keighley &amp; Craven",6,0)</f>
        <v>0</v>
      </c>
      <c r="W400" s="3">
        <f>IF(R400="Pontefract AC",6,0)</f>
        <v>0</v>
      </c>
    </row>
    <row r="401" spans="1:23" x14ac:dyDescent="0.2">
      <c r="A401" s="4"/>
      <c r="B401" s="5"/>
      <c r="C401" s="6"/>
      <c r="D401" s="8" t="s">
        <v>17</v>
      </c>
      <c r="E401" s="9">
        <f>SUM(H393:H400)</f>
        <v>8</v>
      </c>
      <c r="F401" s="9" t="s">
        <v>28</v>
      </c>
      <c r="G401" s="9"/>
      <c r="M401" s="4">
        <v>4</v>
      </c>
      <c r="N401" s="5"/>
      <c r="O401" s="6"/>
      <c r="P401" s="5" t="str">
        <f>IF(N401="","",LOOKUP(N401,Entries!B$2:B$995,Entries!K$2:K$995))</f>
        <v/>
      </c>
      <c r="Q401" s="5" t="str">
        <f>IF(N401="","",LOOKUP(N401,Entries!B$2:B$995,Entries!E$2:E$995))</f>
        <v/>
      </c>
      <c r="R401" s="5" t="str">
        <f>IF(N401="","",LOOKUP(N401,Entries!B$2:B$995,Entries!F$2:F$995))</f>
        <v/>
      </c>
      <c r="S401" s="5" t="str">
        <f>IF(N401="","",LOOKUP(N401,Entries!B$2:B$995,Entries!G$2:G$995))</f>
        <v/>
      </c>
      <c r="T401" s="3">
        <f>IF(R401="Skyrac AC",5,0)</f>
        <v>0</v>
      </c>
      <c r="U401" s="3">
        <f>IF(R401="Longwood Harriers",5,0)</f>
        <v>0</v>
      </c>
      <c r="V401" s="3">
        <f>IF(R401="Keighley &amp; Craven",5,0)</f>
        <v>0</v>
      </c>
      <c r="W401" s="3">
        <f>IF(R401="Pontefract AC",5,0)</f>
        <v>0</v>
      </c>
    </row>
    <row r="402" spans="1:23" x14ac:dyDescent="0.2">
      <c r="A402" s="4"/>
      <c r="B402" s="5"/>
      <c r="C402" s="6"/>
      <c r="D402" s="9"/>
      <c r="E402" s="9">
        <f>SUM(I393:I400)</f>
        <v>6</v>
      </c>
      <c r="F402" s="9" t="s">
        <v>1337</v>
      </c>
      <c r="G402" s="9"/>
      <c r="M402" s="4"/>
      <c r="N402" s="5"/>
      <c r="O402" s="6"/>
      <c r="P402" s="8" t="s">
        <v>17</v>
      </c>
      <c r="Q402" s="9">
        <f>SUM(T398:T401)</f>
        <v>0</v>
      </c>
      <c r="R402" s="9" t="s">
        <v>28</v>
      </c>
      <c r="S402" s="9"/>
    </row>
    <row r="403" spans="1:23" x14ac:dyDescent="0.2">
      <c r="A403" s="4"/>
      <c r="B403" s="5"/>
      <c r="C403" s="6"/>
      <c r="D403" s="31"/>
      <c r="E403" s="9">
        <f>SUM(J393:J400)</f>
        <v>7</v>
      </c>
      <c r="F403" s="31" t="s">
        <v>27</v>
      </c>
      <c r="G403" s="32"/>
      <c r="M403" s="4"/>
      <c r="N403" s="5"/>
      <c r="O403" s="6"/>
      <c r="P403" s="9"/>
      <c r="Q403" s="9">
        <f>SUM(U398:U401)</f>
        <v>0</v>
      </c>
      <c r="R403" s="9" t="s">
        <v>1337</v>
      </c>
      <c r="S403" s="9"/>
    </row>
    <row r="404" spans="1:23" x14ac:dyDescent="0.2">
      <c r="A404" s="4"/>
      <c r="B404" s="5"/>
      <c r="C404" s="6"/>
      <c r="D404" s="31"/>
      <c r="E404" s="9">
        <f>SUM(K393:K400)</f>
        <v>5</v>
      </c>
      <c r="F404" s="31" t="s">
        <v>29</v>
      </c>
      <c r="G404" s="32"/>
      <c r="M404" s="28"/>
      <c r="N404" s="29"/>
      <c r="O404" s="30"/>
      <c r="P404" s="31"/>
      <c r="Q404" s="9">
        <f>SUM(V398:V401)</f>
        <v>0</v>
      </c>
      <c r="R404" s="31" t="s">
        <v>27</v>
      </c>
      <c r="S404" s="32"/>
    </row>
    <row r="405" spans="1:23" ht="13.5" thickBot="1" x14ac:dyDescent="0.25">
      <c r="A405" s="235" t="s">
        <v>94</v>
      </c>
      <c r="B405" s="236"/>
      <c r="C405" s="236"/>
      <c r="D405" s="236"/>
      <c r="E405" s="236"/>
      <c r="F405" s="236"/>
      <c r="G405" s="237"/>
      <c r="H405" s="2"/>
      <c r="I405" s="2"/>
      <c r="J405" s="2"/>
      <c r="M405" s="28"/>
      <c r="N405" s="29"/>
      <c r="O405" s="30"/>
      <c r="P405" s="31"/>
      <c r="Q405" s="9">
        <f>SUM(W398:W401)</f>
        <v>0</v>
      </c>
      <c r="R405" s="31" t="s">
        <v>29</v>
      </c>
      <c r="S405" s="32"/>
    </row>
    <row r="406" spans="1:23" x14ac:dyDescent="0.2">
      <c r="A406" s="4">
        <v>1</v>
      </c>
      <c r="B406" s="5">
        <v>494</v>
      </c>
      <c r="C406" s="6">
        <v>14.1</v>
      </c>
      <c r="D406" s="5" t="str">
        <f>IF(B406="","",LOOKUP(B406,Entries!B$2:B$995,Entries!K$2:K$995))</f>
        <v>Jess Rawstron</v>
      </c>
      <c r="E406" s="5" t="str">
        <f>IF(B406="","",LOOKUP(B406,Entries!B$2:B$995,Entries!E$2:E$995))</f>
        <v>F17</v>
      </c>
      <c r="F406" s="5" t="str">
        <f>IF(B406="","",LOOKUP(B406,Entries!B$2:B$995,Entries!F$2:F$995))</f>
        <v>Skyrac AC</v>
      </c>
      <c r="G406" s="5" t="str">
        <f>IF(B406="","",LOOKUP(B406,Entries!B$2:B$995,Entries!G$2:G$995))</f>
        <v>F</v>
      </c>
      <c r="H406" s="3">
        <f>IF(F406="Skyrac AC",8,0)</f>
        <v>8</v>
      </c>
      <c r="I406" s="3">
        <f>IF(F406="Longwood Harriers",8,0)</f>
        <v>0</v>
      </c>
      <c r="J406" s="3">
        <f>IF(F406="Keighley &amp; Craven",8,0)</f>
        <v>0</v>
      </c>
      <c r="K406" s="3">
        <f>IF(F406="Pontefract AC",8,0)</f>
        <v>0</v>
      </c>
      <c r="M406" s="238" t="s">
        <v>54</v>
      </c>
      <c r="N406" s="239"/>
      <c r="O406" s="239"/>
      <c r="P406" s="239"/>
      <c r="Q406" s="239"/>
      <c r="R406" s="239"/>
      <c r="S406" s="240"/>
    </row>
    <row r="407" spans="1:23" x14ac:dyDescent="0.2">
      <c r="A407" s="4">
        <v>2</v>
      </c>
      <c r="B407" s="5">
        <v>427</v>
      </c>
      <c r="C407" s="6">
        <v>14.5</v>
      </c>
      <c r="D407" s="5" t="str">
        <f>IF(B407="","",LOOKUP(B407,Entries!B$2:B$995,Entries!K$2:K$995))</f>
        <v>Madison David</v>
      </c>
      <c r="E407" s="5" t="str">
        <f>IF(B407="","",LOOKUP(B407,Entries!B$2:B$995,Entries!E$2:E$995))</f>
        <v>F17</v>
      </c>
      <c r="F407" s="5" t="str">
        <f>IF(B407="","",LOOKUP(B407,Entries!B$2:B$995,Entries!F$2:F$995))</f>
        <v>Longwood Harriers</v>
      </c>
      <c r="G407" s="5" t="str">
        <f>IF(B407="","",LOOKUP(B407,Entries!B$2:B$995,Entries!G$2:G$995))</f>
        <v>F</v>
      </c>
      <c r="H407" s="3">
        <f>IF(F407="Skyrac AC",7,0)</f>
        <v>0</v>
      </c>
      <c r="I407" s="3">
        <f>IF(F407="Longwood Harriers",7,0)</f>
        <v>7</v>
      </c>
      <c r="J407" s="3">
        <f>IF(F407="Keighley &amp; Craven",7,0)</f>
        <v>0</v>
      </c>
      <c r="K407" s="3">
        <f>IF(F407="Pontefract AC",7,0)</f>
        <v>0</v>
      </c>
      <c r="M407" s="4">
        <v>1</v>
      </c>
      <c r="N407" s="5"/>
      <c r="O407" s="6"/>
      <c r="P407" s="5" t="str">
        <f>IF(N407="","",LOOKUP(N407,Entries!B$2:B$995,Entries!K$2:K$995))</f>
        <v/>
      </c>
      <c r="Q407" s="5" t="str">
        <f>IF(N407="","",LOOKUP(N407,Entries!B$2:B$995,Entries!E$2:E$995))</f>
        <v/>
      </c>
      <c r="R407" s="5" t="str">
        <f>IF(N407="","",LOOKUP(N407,Entries!B$2:B$995,Entries!F$2:F$995))</f>
        <v/>
      </c>
      <c r="S407" s="5" t="str">
        <f>IF(N407="","",LOOKUP(N407,Entries!B$2:B$995,Entries!G$2:G$995))</f>
        <v/>
      </c>
      <c r="T407" s="3">
        <f>IF(R407="Skyrac AC",8,0)</f>
        <v>0</v>
      </c>
      <c r="U407" s="3">
        <f>IF(R407="Longwood Harriers",8,0)</f>
        <v>0</v>
      </c>
      <c r="V407" s="3">
        <f>IF(R407="Keighley &amp; Craven",8,0)</f>
        <v>0</v>
      </c>
      <c r="W407" s="3">
        <f>IF(R407="Pontefract AC",8,0)</f>
        <v>0</v>
      </c>
    </row>
    <row r="408" spans="1:23" x14ac:dyDescent="0.2">
      <c r="A408" s="4">
        <v>3</v>
      </c>
      <c r="B408" s="5">
        <v>426</v>
      </c>
      <c r="C408" s="6">
        <v>15.3</v>
      </c>
      <c r="D408" s="5" t="str">
        <f>IF(B408="","",LOOKUP(B408,Entries!B$2:B$995,Entries!K$2:K$995))</f>
        <v xml:space="preserve">Natasha  Fawole </v>
      </c>
      <c r="E408" s="5" t="str">
        <f>IF(B408="","",LOOKUP(B408,Entries!B$2:B$995,Entries!E$2:E$995))</f>
        <v>F17</v>
      </c>
      <c r="F408" s="5" t="str">
        <f>IF(B408="","",LOOKUP(B408,Entries!B$2:B$995,Entries!F$2:F$995))</f>
        <v>Longwood Harriers</v>
      </c>
      <c r="G408" s="5" t="str">
        <f>IF(B408="","",LOOKUP(B408,Entries!B$2:B$995,Entries!G$2:G$995))</f>
        <v>F</v>
      </c>
      <c r="H408" s="3">
        <f>IF(F408="Skyrac AC",6,0)</f>
        <v>0</v>
      </c>
      <c r="I408" s="3">
        <f>IF(F408="Longwood Harriers",6,0)</f>
        <v>6</v>
      </c>
      <c r="J408" s="3">
        <f>IF(F408="Keighley &amp; Craven",6,0)</f>
        <v>0</v>
      </c>
      <c r="K408" s="3">
        <f>IF(F408="Pontefract AC",6,0)</f>
        <v>0</v>
      </c>
      <c r="M408" s="4">
        <v>2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5" t="str">
        <f>IF(N408="","",LOOKUP(N408,Entries!B$2:B$995,Entries!F$2:F$995))</f>
        <v/>
      </c>
      <c r="S408" s="5" t="str">
        <f>IF(N408="","",LOOKUP(N408,Entries!B$2:B$995,Entries!G$2:G$995))</f>
        <v/>
      </c>
      <c r="T408" s="3">
        <f>IF(R408="Skyrac AC",7,0)</f>
        <v>0</v>
      </c>
      <c r="U408" s="3">
        <f>IF(R408="Longwood Harriers",7,0)</f>
        <v>0</v>
      </c>
      <c r="V408" s="3">
        <f>IF(R408="Keighley &amp; Craven",7,0)</f>
        <v>0</v>
      </c>
      <c r="W408" s="3">
        <f>IF(R408="Pontefract AC",7,0)</f>
        <v>0</v>
      </c>
    </row>
    <row r="409" spans="1:23" x14ac:dyDescent="0.2">
      <c r="A409" s="4">
        <v>4</v>
      </c>
      <c r="B409" s="5"/>
      <c r="C409" s="6"/>
      <c r="D409" s="5" t="str">
        <f>IF(B409="","",LOOKUP(B409,Entries!B$2:B$995,Entries!K$2:K$995))</f>
        <v/>
      </c>
      <c r="E409" s="5" t="str">
        <f>IF(B409="","",LOOKUP(B409,Entries!B$2:B$995,Entries!E$2:E$995))</f>
        <v/>
      </c>
      <c r="F409" s="5" t="str">
        <f>IF(B409="","",LOOKUP(B409,Entries!B$2:B$995,Entries!F$2:F$995))</f>
        <v/>
      </c>
      <c r="G409" s="5" t="str">
        <f>IF(B409="","",LOOKUP(B409,Entries!B$2:B$995,Entries!G$2:G$995))</f>
        <v/>
      </c>
      <c r="H409" s="3">
        <f>IF(F409="Skyrac AC",5,0)</f>
        <v>0</v>
      </c>
      <c r="I409" s="3">
        <f>IF(F409="Longwood Harriers",5,0)</f>
        <v>0</v>
      </c>
      <c r="J409" s="3">
        <f>IF(F409="Keighley &amp; Craven",5,0)</f>
        <v>0</v>
      </c>
      <c r="K409" s="3">
        <f>IF(F409="Pontefract AC",5,0)</f>
        <v>0</v>
      </c>
      <c r="M409" s="4">
        <v>3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5" t="str">
        <f>IF(N409="","",LOOKUP(N409,Entries!B$2:B$995,Entries!F$2:F$995))</f>
        <v/>
      </c>
      <c r="S409" s="5" t="str">
        <f>IF(N409="","",LOOKUP(N409,Entries!B$2:B$995,Entries!G$2:G$995))</f>
        <v/>
      </c>
      <c r="T409" s="3">
        <f>IF(R409="Skyrac AC",6,0)</f>
        <v>0</v>
      </c>
      <c r="U409" s="3">
        <f>IF(R409="Longwood Harriers",6,0)</f>
        <v>0</v>
      </c>
      <c r="V409" s="3">
        <f>IF(R409="Keighley &amp; Craven",6,0)</f>
        <v>0</v>
      </c>
      <c r="W409" s="3">
        <f>IF(R409="Pontefract AC",6,0)</f>
        <v>0</v>
      </c>
    </row>
    <row r="410" spans="1:23" x14ac:dyDescent="0.2">
      <c r="A410" s="4">
        <v>5</v>
      </c>
      <c r="B410" s="5"/>
      <c r="C410" s="6"/>
      <c r="D410" s="5" t="str">
        <f>IF(B410="","",LOOKUP(B410,Entries!B$2:B$995,Entries!K$2:K$995))</f>
        <v/>
      </c>
      <c r="E410" s="5" t="str">
        <f>IF(B410="","",LOOKUP(B410,Entries!B$2:B$995,Entries!E$2:E$995))</f>
        <v/>
      </c>
      <c r="F410" s="5" t="str">
        <f>IF(B410="","",LOOKUP(B410,Entries!B$2:B$995,Entries!F$2:F$995))</f>
        <v/>
      </c>
      <c r="G410" s="5" t="str">
        <f>IF(B410="","",LOOKUP(B410,Entries!B$2:B$995,Entries!G$2:G$995))</f>
        <v/>
      </c>
      <c r="H410" s="3">
        <f>IF(F410="Skyrac AC",4,0)</f>
        <v>0</v>
      </c>
      <c r="I410" s="3">
        <f>IF(F410="Longwood Harriers",4,0)</f>
        <v>0</v>
      </c>
      <c r="J410" s="3">
        <f>IF(F410="Keighley &amp; Craven",4,0)</f>
        <v>0</v>
      </c>
      <c r="K410" s="3">
        <f>IF(F410="Pontefract AC",4,0)</f>
        <v>0</v>
      </c>
      <c r="M410" s="4">
        <v>4</v>
      </c>
      <c r="N410" s="5"/>
      <c r="O410" s="6"/>
      <c r="P410" s="5" t="str">
        <f>IF(N410="","",LOOKUP(N410,Entries!B$2:B$995,Entries!K$2:K$995))</f>
        <v/>
      </c>
      <c r="Q410" s="5" t="str">
        <f>IF(N410="","",LOOKUP(N410,Entries!B$2:B$995,Entries!E$2:E$995))</f>
        <v/>
      </c>
      <c r="R410" s="5" t="str">
        <f>IF(N410="","",LOOKUP(N410,Entries!B$2:B$995,Entries!F$2:F$995))</f>
        <v/>
      </c>
      <c r="S410" s="5" t="str">
        <f>IF(N410="","",LOOKUP(N410,Entries!B$2:B$995,Entries!G$2:G$995))</f>
        <v/>
      </c>
      <c r="T410" s="3">
        <f>IF(R410="Skyrac AC",5,0)</f>
        <v>0</v>
      </c>
      <c r="U410" s="3">
        <f>IF(R410="Longwood Harriers",5,0)</f>
        <v>0</v>
      </c>
      <c r="V410" s="3">
        <f>IF(R410="Keighley &amp; Craven",5,0)</f>
        <v>0</v>
      </c>
      <c r="W410" s="3">
        <f>IF(R410="Pontefract AC",5,0)</f>
        <v>0</v>
      </c>
    </row>
    <row r="411" spans="1:23" x14ac:dyDescent="0.2">
      <c r="A411" s="4">
        <v>6</v>
      </c>
      <c r="B411" s="5"/>
      <c r="C411" s="6"/>
      <c r="D411" s="5" t="str">
        <f>IF(B411="","",LOOKUP(B411,Entries!B$2:B$995,Entries!K$2:K$995))</f>
        <v/>
      </c>
      <c r="E411" s="5" t="str">
        <f>IF(B411="","",LOOKUP(B411,Entries!B$2:B$995,Entries!E$2:E$995))</f>
        <v/>
      </c>
      <c r="F411" s="5" t="str">
        <f>IF(B411="","",LOOKUP(B411,Entries!B$2:B$995,Entries!F$2:F$995))</f>
        <v/>
      </c>
      <c r="G411" s="5" t="str">
        <f>IF(B411="","",LOOKUP(B411,Entries!B$2:B$995,Entries!G$2:G$995))</f>
        <v/>
      </c>
      <c r="H411" s="3">
        <f>IF(F411="Skyrac AC",3,0)</f>
        <v>0</v>
      </c>
      <c r="I411" s="3">
        <f>IF(F411="Longwood Harriers",3,0)</f>
        <v>0</v>
      </c>
      <c r="J411" s="3">
        <f>IF(F411="Keighley &amp; Craven",3,0)</f>
        <v>0</v>
      </c>
      <c r="K411" s="3">
        <f>IF(F411="Pontefract AC",3,0)</f>
        <v>0</v>
      </c>
      <c r="M411" s="4"/>
      <c r="N411" s="5"/>
      <c r="O411" s="6"/>
      <c r="P411" s="8" t="s">
        <v>17</v>
      </c>
      <c r="Q411" s="9">
        <f>SUM(T407:T410)</f>
        <v>0</v>
      </c>
      <c r="R411" s="9" t="s">
        <v>28</v>
      </c>
      <c r="S411" s="9"/>
    </row>
    <row r="412" spans="1:23" x14ac:dyDescent="0.2">
      <c r="A412" s="4">
        <v>7</v>
      </c>
      <c r="B412" s="5"/>
      <c r="C412" s="6"/>
      <c r="D412" s="5" t="str">
        <f>IF(B412="","",LOOKUP(B412,Entries!B$2:B$995,Entries!K$2:K$995))</f>
        <v/>
      </c>
      <c r="E412" s="5" t="str">
        <f>IF(B412="","",LOOKUP(B412,Entries!B$2:B$995,Entries!E$2:E$995))</f>
        <v/>
      </c>
      <c r="F412" s="5" t="str">
        <f>IF(B412="","",LOOKUP(B412,Entries!B$2:B$995,Entries!F$2:F$995))</f>
        <v/>
      </c>
      <c r="G412" s="5" t="str">
        <f>IF(B412="","",LOOKUP(B412,Entries!B$2:B$995,Entries!G$2:G$995))</f>
        <v/>
      </c>
      <c r="H412" s="3">
        <f>IF(F412="Skyrac AC",2,0)</f>
        <v>0</v>
      </c>
      <c r="I412" s="3">
        <f>IF(F412="Longwood Harriers",2,0)</f>
        <v>0</v>
      </c>
      <c r="J412" s="3">
        <f>IF(F412="Keighley &amp; Craven",2,0)</f>
        <v>0</v>
      </c>
      <c r="K412" s="3">
        <f>IF(F412="Pontefract AC",2,0)</f>
        <v>0</v>
      </c>
      <c r="M412" s="4"/>
      <c r="N412" s="5"/>
      <c r="O412" s="6"/>
      <c r="P412" s="9"/>
      <c r="Q412" s="9">
        <f>SUM(U407:U410)</f>
        <v>0</v>
      </c>
      <c r="R412" s="9" t="s">
        <v>1337</v>
      </c>
      <c r="S412" s="9"/>
    </row>
    <row r="413" spans="1:23" x14ac:dyDescent="0.2">
      <c r="A413" s="4">
        <v>8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3">
        <f>IF(F413="Skyrac AC",1,0)</f>
        <v>0</v>
      </c>
      <c r="I413" s="3">
        <f>IF(F413="Longwood Harriers",1,0)</f>
        <v>0</v>
      </c>
      <c r="J413" s="3">
        <f>IF(F413="Keighley &amp; Craven",1,0)</f>
        <v>0</v>
      </c>
      <c r="K413" s="3">
        <f>IF(F413="Pontefract AC",1,0)</f>
        <v>0</v>
      </c>
      <c r="M413" s="28"/>
      <c r="N413" s="29"/>
      <c r="O413" s="30"/>
      <c r="P413" s="31"/>
      <c r="Q413" s="9">
        <f>SUM(V407:V410)</f>
        <v>0</v>
      </c>
      <c r="R413" s="31" t="s">
        <v>27</v>
      </c>
      <c r="S413" s="32"/>
    </row>
    <row r="414" spans="1:23" ht="13.5" thickBot="1" x14ac:dyDescent="0.25">
      <c r="A414" s="4"/>
      <c r="B414" s="5"/>
      <c r="C414" s="6"/>
      <c r="D414" s="8" t="s">
        <v>17</v>
      </c>
      <c r="E414" s="9">
        <f>SUM(H406:H413)</f>
        <v>8</v>
      </c>
      <c r="F414" s="9" t="s">
        <v>28</v>
      </c>
      <c r="G414" s="9"/>
      <c r="M414" s="28"/>
      <c r="N414" s="29"/>
      <c r="O414" s="30"/>
      <c r="P414" s="31"/>
      <c r="Q414" s="9">
        <f>SUM(W407:W410)</f>
        <v>0</v>
      </c>
      <c r="R414" s="31" t="s">
        <v>29</v>
      </c>
      <c r="S414" s="32"/>
    </row>
    <row r="415" spans="1:23" x14ac:dyDescent="0.2">
      <c r="A415" s="4"/>
      <c r="B415" s="5"/>
      <c r="C415" s="6"/>
      <c r="D415" s="9"/>
      <c r="E415" s="9">
        <f>SUM(I406:I413)</f>
        <v>13</v>
      </c>
      <c r="F415" s="9" t="s">
        <v>1337</v>
      </c>
      <c r="G415" s="9"/>
      <c r="M415" s="238" t="s">
        <v>55</v>
      </c>
      <c r="N415" s="239"/>
      <c r="O415" s="239"/>
      <c r="P415" s="239"/>
      <c r="Q415" s="239"/>
      <c r="R415" s="239"/>
      <c r="S415" s="240"/>
    </row>
    <row r="416" spans="1:23" x14ac:dyDescent="0.2">
      <c r="A416" s="4"/>
      <c r="B416" s="5"/>
      <c r="C416" s="6"/>
      <c r="D416" s="31"/>
      <c r="E416" s="9">
        <f>SUM(J406:J413)</f>
        <v>0</v>
      </c>
      <c r="F416" s="31" t="s">
        <v>27</v>
      </c>
      <c r="G416" s="32"/>
      <c r="M416" s="4">
        <v>1</v>
      </c>
      <c r="N416" s="5"/>
      <c r="O416" s="6"/>
      <c r="P416" s="5" t="str">
        <f>IF(N416="","",LOOKUP(N416,Entries!B$2:B$995,Entries!K$2:K$995))</f>
        <v/>
      </c>
      <c r="Q416" s="5" t="str">
        <f>IF(N416="","",LOOKUP(N416,Entries!B$2:B$995,Entries!E$2:E$995))</f>
        <v/>
      </c>
      <c r="R416" s="5" t="str">
        <f>IF(N416="","",LOOKUP(N416,Entries!B$2:B$995,Entries!F$2:F$995))</f>
        <v/>
      </c>
      <c r="S416" s="5" t="str">
        <f>IF(N416="","",LOOKUP(N416,Entries!B$2:B$995,Entries!G$2:G$995))</f>
        <v/>
      </c>
      <c r="T416" s="3">
        <f>IF(R416="Skyrac AC",8,0)</f>
        <v>0</v>
      </c>
      <c r="U416" s="3">
        <f>IF(R416="Longwood Harriers",8,0)</f>
        <v>0</v>
      </c>
      <c r="V416" s="3">
        <f>IF(R416="Keighley &amp; Craven",8,0)</f>
        <v>0</v>
      </c>
      <c r="W416" s="3">
        <f>IF(R416="Pontefract AC",8,0)</f>
        <v>0</v>
      </c>
    </row>
    <row r="417" spans="1:23" x14ac:dyDescent="0.2">
      <c r="A417" s="4"/>
      <c r="B417" s="5"/>
      <c r="C417" s="6"/>
      <c r="D417" s="31"/>
      <c r="E417" s="9">
        <f>SUM(K406:K413)</f>
        <v>0</v>
      </c>
      <c r="F417" s="31" t="s">
        <v>29</v>
      </c>
      <c r="G417" s="32"/>
      <c r="M417" s="4">
        <v>2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5" t="str">
        <f>IF(N417="","",LOOKUP(N417,Entries!B$2:B$995,Entries!F$2:F$995))</f>
        <v/>
      </c>
      <c r="S417" s="5" t="str">
        <f>IF(N417="","",LOOKUP(N417,Entries!B$2:B$995,Entries!G$2:G$995))</f>
        <v/>
      </c>
      <c r="T417" s="3">
        <f>IF(R417="Skyrac AC",7,0)</f>
        <v>0</v>
      </c>
      <c r="U417" s="3">
        <f>IF(R417="Longwood Harriers",7,0)</f>
        <v>0</v>
      </c>
      <c r="V417" s="3">
        <f>IF(R417="Keighley &amp; Craven",7,0)</f>
        <v>0</v>
      </c>
      <c r="W417" s="3">
        <f>IF(R417="Pontefract AC",7,0)</f>
        <v>0</v>
      </c>
    </row>
    <row r="418" spans="1:23" x14ac:dyDescent="0.2">
      <c r="A418" s="235" t="s">
        <v>79</v>
      </c>
      <c r="B418" s="236"/>
      <c r="C418" s="236"/>
      <c r="D418" s="236"/>
      <c r="E418" s="236"/>
      <c r="F418" s="236"/>
      <c r="G418" s="237"/>
      <c r="H418" s="2"/>
      <c r="I418" s="2"/>
      <c r="J418" s="2"/>
      <c r="M418" s="4">
        <v>3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5" t="str">
        <f>IF(N418="","",LOOKUP(N418,Entries!B$2:B$995,Entries!F$2:F$995))</f>
        <v/>
      </c>
      <c r="S418" s="5" t="str">
        <f>IF(N418="","",LOOKUP(N418,Entries!B$2:B$995,Entries!G$2:G$995))</f>
        <v/>
      </c>
      <c r="T418" s="3">
        <f>IF(R418="Skyrac AC",6,0)</f>
        <v>0</v>
      </c>
      <c r="U418" s="3">
        <f>IF(R418="Longwood Harriers",6,0)</f>
        <v>0</v>
      </c>
      <c r="V418" s="3">
        <f>IF(R418="Keighley &amp; Craven",6,0)</f>
        <v>0</v>
      </c>
      <c r="W418" s="3">
        <f>IF(R418="Pontefract AC",6,0)</f>
        <v>0</v>
      </c>
    </row>
    <row r="419" spans="1:23" x14ac:dyDescent="0.2">
      <c r="A419" s="4">
        <v>1</v>
      </c>
      <c r="B419" s="5">
        <v>480</v>
      </c>
      <c r="C419" s="6">
        <v>12.4</v>
      </c>
      <c r="D419" s="5" t="str">
        <f>IF(B419="","",LOOKUP(B419,Entries!B$2:B$995,Entries!K$2:K$995))</f>
        <v>Rafferty  Mirfin</v>
      </c>
      <c r="E419" s="5" t="str">
        <f>IF(B419="","",LOOKUP(B419,Entries!B$2:B$995,Entries!E$2:E$995))</f>
        <v>M17</v>
      </c>
      <c r="F419" s="5" t="str">
        <f>IF(B419="","",LOOKUP(B419,Entries!B$2:B$995,Entries!F$2:F$995))</f>
        <v>Skyrac AC</v>
      </c>
      <c r="G419" s="5" t="str">
        <f>IF(B419="","",LOOKUP(B419,Entries!B$2:B$995,Entries!G$2:G$995))</f>
        <v>M</v>
      </c>
      <c r="H419" s="3">
        <f>IF(F419="Skyrac AC",8,0)</f>
        <v>8</v>
      </c>
      <c r="I419" s="3">
        <f>IF(F419="Longwood Harriers",8,0)</f>
        <v>0</v>
      </c>
      <c r="J419" s="3">
        <f>IF(F419="Keighley &amp; Craven",8,0)</f>
        <v>0</v>
      </c>
      <c r="K419" s="3">
        <f>IF(F419="Pontefract AC",8,0)</f>
        <v>0</v>
      </c>
      <c r="M419" s="4">
        <v>4</v>
      </c>
      <c r="N419" s="5"/>
      <c r="O419" s="6"/>
      <c r="P419" s="5" t="str">
        <f>IF(N419="","",LOOKUP(N419,Entries!B$2:B$995,Entries!K$2:K$995))</f>
        <v/>
      </c>
      <c r="Q419" s="5" t="str">
        <f>IF(N419="","",LOOKUP(N419,Entries!B$2:B$995,Entries!E$2:E$995))</f>
        <v/>
      </c>
      <c r="R419" s="5" t="str">
        <f>IF(N419="","",LOOKUP(N419,Entries!B$2:B$995,Entries!F$2:F$995))</f>
        <v/>
      </c>
      <c r="S419" s="5" t="str">
        <f>IF(N419="","",LOOKUP(N419,Entries!B$2:B$995,Entries!G$2:G$995))</f>
        <v/>
      </c>
      <c r="T419" s="3">
        <f>IF(R419="Skyrac AC",5,0)</f>
        <v>0</v>
      </c>
      <c r="U419" s="3">
        <f>IF(R419="Longwood Harriers",5,0)</f>
        <v>0</v>
      </c>
      <c r="V419" s="3">
        <f>IF(R419="Keighley &amp; Craven",5,0)</f>
        <v>0</v>
      </c>
      <c r="W419" s="3">
        <f>IF(R419="Pontefract AC",5,0)</f>
        <v>0</v>
      </c>
    </row>
    <row r="420" spans="1:23" x14ac:dyDescent="0.2">
      <c r="A420" s="4">
        <v>2</v>
      </c>
      <c r="B420" s="5">
        <v>450</v>
      </c>
      <c r="C420" s="6">
        <v>13.3</v>
      </c>
      <c r="D420" s="5" t="str">
        <f>IF(B420="","",LOOKUP(B420,Entries!B$2:B$995,Entries!K$2:K$995))</f>
        <v>Archie Fraser</v>
      </c>
      <c r="E420" s="5" t="str">
        <f>IF(B420="","",LOOKUP(B420,Entries!B$2:B$995,Entries!E$2:E$995))</f>
        <v>M17</v>
      </c>
      <c r="F420" s="5" t="str">
        <f>IF(B420="","",LOOKUP(B420,Entries!B$2:B$995,Entries!F$2:F$995))</f>
        <v>Pontefract AC</v>
      </c>
      <c r="G420" s="5" t="str">
        <f>IF(B420="","",LOOKUP(B420,Entries!B$2:B$995,Entries!G$2:G$995))</f>
        <v>M</v>
      </c>
      <c r="H420" s="3">
        <f>IF(F420="Skyrac AC",7,0)</f>
        <v>0</v>
      </c>
      <c r="I420" s="3">
        <f>IF(F420="Longwood Harriers",7,0)</f>
        <v>0</v>
      </c>
      <c r="J420" s="3">
        <f>IF(F420="Keighley &amp; Craven",7,0)</f>
        <v>0</v>
      </c>
      <c r="K420" s="3">
        <f>IF(F420="Pontefract AC",7,0)</f>
        <v>7</v>
      </c>
      <c r="M420" s="4"/>
      <c r="N420" s="5"/>
      <c r="O420" s="6"/>
      <c r="P420" s="8" t="s">
        <v>17</v>
      </c>
      <c r="Q420" s="9">
        <f>SUM(T416:T419)</f>
        <v>0</v>
      </c>
      <c r="R420" s="9" t="s">
        <v>28</v>
      </c>
      <c r="S420" s="9"/>
    </row>
    <row r="421" spans="1:23" x14ac:dyDescent="0.2">
      <c r="A421" s="4">
        <v>3</v>
      </c>
      <c r="B421" s="5">
        <v>449</v>
      </c>
      <c r="C421" s="6">
        <v>15.7</v>
      </c>
      <c r="D421" s="5" t="str">
        <f>IF(B421="","",LOOKUP(B421,Entries!B$2:B$995,Entries!K$2:K$995))</f>
        <v>Harrison Carter</v>
      </c>
      <c r="E421" s="5" t="str">
        <f>IF(B421="","",LOOKUP(B421,Entries!B$2:B$995,Entries!E$2:E$995))</f>
        <v>M17</v>
      </c>
      <c r="F421" s="5" t="str">
        <f>IF(B421="","",LOOKUP(B421,Entries!B$2:B$995,Entries!F$2:F$995))</f>
        <v>Pontefract AC</v>
      </c>
      <c r="G421" s="5" t="str">
        <f>IF(B421="","",LOOKUP(B421,Entries!B$2:B$995,Entries!G$2:G$995))</f>
        <v>M</v>
      </c>
      <c r="H421" s="3">
        <f>IF(F421="Skyrac AC",6,0)</f>
        <v>0</v>
      </c>
      <c r="I421" s="3">
        <f>IF(F421="Longwood Harriers",6,0)</f>
        <v>0</v>
      </c>
      <c r="J421" s="3">
        <f>IF(F421="Keighley &amp; Craven",6,0)</f>
        <v>0</v>
      </c>
      <c r="K421" s="3">
        <f>IF(F421="Pontefract AC",6,0)</f>
        <v>6</v>
      </c>
      <c r="M421" s="4"/>
      <c r="N421" s="5"/>
      <c r="O421" s="6"/>
      <c r="P421" s="9"/>
      <c r="Q421" s="9">
        <f>SUM(U416:U419)</f>
        <v>0</v>
      </c>
      <c r="R421" s="9" t="s">
        <v>1337</v>
      </c>
      <c r="S421" s="9"/>
    </row>
    <row r="422" spans="1:23" x14ac:dyDescent="0.2">
      <c r="A422" s="4">
        <v>4</v>
      </c>
      <c r="B422" s="5"/>
      <c r="C422" s="6"/>
      <c r="D422" s="5" t="str">
        <f>IF(B422="","",LOOKUP(B422,Entries!B$2:B$995,Entries!K$2:K$995))</f>
        <v/>
      </c>
      <c r="E422" s="5" t="str">
        <f>IF(B422="","",LOOKUP(B422,Entries!B$2:B$995,Entries!E$2:E$995))</f>
        <v/>
      </c>
      <c r="F422" s="5" t="str">
        <f>IF(B422="","",LOOKUP(B422,Entries!B$2:B$995,Entries!F$2:F$995))</f>
        <v/>
      </c>
      <c r="G422" s="5" t="str">
        <f>IF(B422="","",LOOKUP(B422,Entries!B$2:B$995,Entries!G$2:G$995))</f>
        <v/>
      </c>
      <c r="H422" s="3">
        <f>IF(F422="Skyrac AC",5,0)</f>
        <v>0</v>
      </c>
      <c r="I422" s="3">
        <f>IF(F422="Longwood Harriers",5,0)</f>
        <v>0</v>
      </c>
      <c r="J422" s="3">
        <f>IF(F422="Keighley &amp; Craven",5,0)</f>
        <v>0</v>
      </c>
      <c r="K422" s="3">
        <f>IF(F422="Pontefract AC",5,0)</f>
        <v>0</v>
      </c>
      <c r="M422" s="28"/>
      <c r="N422" s="29"/>
      <c r="O422" s="30"/>
      <c r="P422" s="31"/>
      <c r="Q422" s="9">
        <f>SUM(V416:V419)</f>
        <v>0</v>
      </c>
      <c r="R422" s="31" t="s">
        <v>27</v>
      </c>
      <c r="S422" s="32"/>
    </row>
    <row r="423" spans="1:23" ht="13.5" thickBot="1" x14ac:dyDescent="0.25">
      <c r="A423" s="4">
        <v>5</v>
      </c>
      <c r="B423" s="5"/>
      <c r="C423" s="6"/>
      <c r="D423" s="5" t="str">
        <f>IF(B423="","",LOOKUP(B423,Entries!B$2:B$995,Entries!K$2:K$995))</f>
        <v/>
      </c>
      <c r="E423" s="5" t="str">
        <f>IF(B423="","",LOOKUP(B423,Entries!B$2:B$995,Entries!E$2:E$995))</f>
        <v/>
      </c>
      <c r="F423" s="5" t="str">
        <f>IF(B423="","",LOOKUP(B423,Entries!B$2:B$995,Entries!F$2:F$995))</f>
        <v/>
      </c>
      <c r="G423" s="5" t="str">
        <f>IF(B423="","",LOOKUP(B423,Entries!B$2:B$995,Entries!G$2:G$995))</f>
        <v/>
      </c>
      <c r="H423" s="3">
        <f>IF(F423="Skyrac AC",4,0)</f>
        <v>0</v>
      </c>
      <c r="I423" s="3">
        <f>IF(F423="Longwood Harriers",4,0)</f>
        <v>0</v>
      </c>
      <c r="J423" s="3">
        <f>IF(F423="Keighley &amp; Craven",4,0)</f>
        <v>0</v>
      </c>
      <c r="K423" s="3">
        <f>IF(F423="Pontefract AC",4,0)</f>
        <v>0</v>
      </c>
      <c r="M423" s="28"/>
      <c r="N423" s="29"/>
      <c r="O423" s="30"/>
      <c r="P423" s="31"/>
      <c r="Q423" s="9">
        <f>SUM(W416:W419)</f>
        <v>0</v>
      </c>
      <c r="R423" s="31" t="s">
        <v>29</v>
      </c>
      <c r="S423" s="32"/>
    </row>
    <row r="424" spans="1:23" x14ac:dyDescent="0.2">
      <c r="A424" s="4">
        <v>6</v>
      </c>
      <c r="B424" s="5"/>
      <c r="C424" s="6"/>
      <c r="D424" s="5" t="str">
        <f>IF(B424="","",LOOKUP(B424,Entries!B$2:B$995,Entries!K$2:K$995))</f>
        <v/>
      </c>
      <c r="E424" s="5" t="str">
        <f>IF(B424="","",LOOKUP(B424,Entries!B$2:B$995,Entries!E$2:E$995))</f>
        <v/>
      </c>
      <c r="F424" s="5" t="str">
        <f>IF(B424="","",LOOKUP(B424,Entries!B$2:B$995,Entries!F$2:F$995))</f>
        <v/>
      </c>
      <c r="G424" s="5" t="str">
        <f>IF(B424="","",LOOKUP(B424,Entries!B$2:B$995,Entries!G$2:G$995))</f>
        <v/>
      </c>
      <c r="H424" s="3">
        <f>IF(F424="Skyrac AC",3,0)</f>
        <v>0</v>
      </c>
      <c r="I424" s="3">
        <f>IF(F424="Longwood Harriers",3,0)</f>
        <v>0</v>
      </c>
      <c r="J424" s="3">
        <f>IF(F424="Keighley &amp; Craven",3,0)</f>
        <v>0</v>
      </c>
      <c r="K424" s="3">
        <f>IF(F424="Pontefract AC",3,0)</f>
        <v>0</v>
      </c>
      <c r="M424" s="238" t="s">
        <v>56</v>
      </c>
      <c r="N424" s="239"/>
      <c r="O424" s="239"/>
      <c r="P424" s="239"/>
      <c r="Q424" s="239"/>
      <c r="R424" s="239"/>
      <c r="S424" s="240"/>
    </row>
    <row r="425" spans="1:23" x14ac:dyDescent="0.2">
      <c r="A425" s="4">
        <v>7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3">
        <f>IF(F425="Skyrac AC",2,0)</f>
        <v>0</v>
      </c>
      <c r="I425" s="3">
        <f>IF(F425="Longwood Harriers",2,0)</f>
        <v>0</v>
      </c>
      <c r="J425" s="3">
        <f>IF(F425="Keighley &amp; Craven",2,0)</f>
        <v>0</v>
      </c>
      <c r="K425" s="3">
        <f>IF(F425="Pontefract AC",2,0)</f>
        <v>0</v>
      </c>
      <c r="M425" s="4">
        <v>1</v>
      </c>
      <c r="N425" s="5">
        <v>496</v>
      </c>
      <c r="O425" s="6">
        <v>51.1</v>
      </c>
      <c r="P425" s="5" t="str">
        <f>IF(N425="","",LOOKUP(N425,Entries!B$2:B$995,Entries!K$2:K$995))</f>
        <v>Lucas  Brookfield</v>
      </c>
      <c r="Q425" s="5" t="str">
        <f>IF(N425="","",LOOKUP(N425,Entries!B$2:B$995,Entries!E$2:E$995))</f>
        <v>M17</v>
      </c>
      <c r="R425" s="5" t="str">
        <f>IF(N425="","",LOOKUP(N425,Entries!B$2:B$995,Entries!F$2:F$995))</f>
        <v>Skyrac AC</v>
      </c>
      <c r="S425" s="5" t="str">
        <f>IF(N425="","",LOOKUP(N425,Entries!B$2:B$995,Entries!G$2:G$995))</f>
        <v>M</v>
      </c>
      <c r="T425" s="3">
        <f>IF(R425="Skyrac AC",8,0)</f>
        <v>8</v>
      </c>
      <c r="U425" s="3">
        <f>IF(R425="Longwood Harriers",8,0)</f>
        <v>0</v>
      </c>
      <c r="V425" s="3">
        <f>IF(R425="Keighley &amp; Craven",8,0)</f>
        <v>0</v>
      </c>
      <c r="W425" s="3">
        <f>IF(R425="Pontefract AC",8,0)</f>
        <v>0</v>
      </c>
    </row>
    <row r="426" spans="1:23" x14ac:dyDescent="0.2">
      <c r="A426" s="4">
        <v>8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3">
        <f>IF(F426="Skyrac AC",1,0)</f>
        <v>0</v>
      </c>
      <c r="I426" s="3">
        <f>IF(F426="Longwood Harriers",1,0)</f>
        <v>0</v>
      </c>
      <c r="J426" s="3">
        <f>IF(F426="Keighley &amp; Craven",1,0)</f>
        <v>0</v>
      </c>
      <c r="K426" s="3">
        <f>IF(F426="Pontefract AC",1,0)</f>
        <v>0</v>
      </c>
      <c r="M426" s="4">
        <v>2</v>
      </c>
      <c r="N426" s="5"/>
      <c r="O426" s="6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5" t="str">
        <f>IF(N426="","",LOOKUP(N426,Entries!B$2:B$995,Entries!F$2:F$995))</f>
        <v/>
      </c>
      <c r="S426" s="5" t="str">
        <f>IF(N426="","",LOOKUP(N426,Entries!B$2:B$995,Entries!G$2:G$995))</f>
        <v/>
      </c>
      <c r="T426" s="3">
        <f>IF(R426="Skyrac AC",7,0)</f>
        <v>0</v>
      </c>
      <c r="U426" s="3">
        <f>IF(R426="Longwood Harriers",7,0)</f>
        <v>0</v>
      </c>
      <c r="V426" s="3">
        <f>IF(R426="Keighley &amp; Craven",7,0)</f>
        <v>0</v>
      </c>
      <c r="W426" s="3">
        <f>IF(R426="Pontefract AC",7,0)</f>
        <v>0</v>
      </c>
    </row>
    <row r="427" spans="1:23" x14ac:dyDescent="0.2">
      <c r="A427" s="4"/>
      <c r="B427" s="5"/>
      <c r="C427" s="6"/>
      <c r="D427" s="8" t="s">
        <v>17</v>
      </c>
      <c r="E427" s="9">
        <f>SUM(H419:H426)</f>
        <v>8</v>
      </c>
      <c r="F427" s="9" t="s">
        <v>28</v>
      </c>
      <c r="G427" s="9"/>
      <c r="M427" s="4">
        <v>3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5" t="str">
        <f>IF(N427="","",LOOKUP(N427,Entries!B$2:B$995,Entries!F$2:F$995))</f>
        <v/>
      </c>
      <c r="S427" s="5" t="str">
        <f>IF(N427="","",LOOKUP(N427,Entries!B$2:B$995,Entries!G$2:G$995))</f>
        <v/>
      </c>
      <c r="T427" s="3">
        <f>IF(R427="Skyrac AC",6,0)</f>
        <v>0</v>
      </c>
      <c r="U427" s="3">
        <f>IF(R427="Longwood Harriers",6,0)</f>
        <v>0</v>
      </c>
      <c r="V427" s="3">
        <f>IF(R427="Keighley &amp; Craven",6,0)</f>
        <v>0</v>
      </c>
      <c r="W427" s="3">
        <f>IF(R427="Pontefract AC",6,0)</f>
        <v>0</v>
      </c>
    </row>
    <row r="428" spans="1:23" x14ac:dyDescent="0.2">
      <c r="A428" s="4"/>
      <c r="B428" s="5"/>
      <c r="C428" s="6"/>
      <c r="D428" s="9"/>
      <c r="E428" s="9">
        <f>SUM(I419:I426)</f>
        <v>0</v>
      </c>
      <c r="F428" s="9" t="s">
        <v>1337</v>
      </c>
      <c r="G428" s="9"/>
      <c r="M428" s="4">
        <v>4</v>
      </c>
      <c r="N428" s="5"/>
      <c r="O428" s="6"/>
      <c r="P428" s="5" t="str">
        <f>IF(N428="","",LOOKUP(N428,Entries!B$2:B$995,Entries!K$2:K$995))</f>
        <v/>
      </c>
      <c r="Q428" s="5" t="str">
        <f>IF(N428="","",LOOKUP(N428,Entries!B$2:B$995,Entries!E$2:E$995))</f>
        <v/>
      </c>
      <c r="R428" s="5" t="str">
        <f>IF(N428="","",LOOKUP(N428,Entries!B$2:B$995,Entries!F$2:F$995))</f>
        <v/>
      </c>
      <c r="S428" s="5" t="str">
        <f>IF(N428="","",LOOKUP(N428,Entries!B$2:B$995,Entries!G$2:G$995))</f>
        <v/>
      </c>
      <c r="T428" s="3">
        <f>IF(R428="Skyrac AC",5,0)</f>
        <v>0</v>
      </c>
      <c r="U428" s="3">
        <f>IF(R428="Longwood Harriers",5,0)</f>
        <v>0</v>
      </c>
      <c r="V428" s="3">
        <f>IF(R428="Keighley &amp; Craven",5,0)</f>
        <v>0</v>
      </c>
      <c r="W428" s="3">
        <f>IF(R428="Pontefract AC",5,0)</f>
        <v>0</v>
      </c>
    </row>
    <row r="429" spans="1:23" x14ac:dyDescent="0.2">
      <c r="A429" s="4"/>
      <c r="B429" s="5"/>
      <c r="C429" s="6"/>
      <c r="D429" s="31"/>
      <c r="E429" s="9">
        <f>SUM(J419:J426)</f>
        <v>0</v>
      </c>
      <c r="F429" s="31" t="s">
        <v>27</v>
      </c>
      <c r="G429" s="32"/>
      <c r="M429" s="4"/>
      <c r="N429" s="5"/>
      <c r="O429" s="6"/>
      <c r="P429" s="8" t="s">
        <v>17</v>
      </c>
      <c r="Q429" s="9">
        <f>SUM(T425:T428)</f>
        <v>8</v>
      </c>
      <c r="R429" s="9" t="s">
        <v>28</v>
      </c>
      <c r="S429" s="9"/>
    </row>
    <row r="430" spans="1:23" x14ac:dyDescent="0.2">
      <c r="A430" s="4"/>
      <c r="B430" s="5"/>
      <c r="C430" s="6"/>
      <c r="D430" s="31"/>
      <c r="E430" s="9">
        <f>SUM(K419:K426)</f>
        <v>13</v>
      </c>
      <c r="F430" s="31" t="s">
        <v>29</v>
      </c>
      <c r="G430" s="32"/>
      <c r="M430" s="4"/>
      <c r="N430" s="5"/>
      <c r="O430" s="6"/>
      <c r="P430" s="9"/>
      <c r="Q430" s="9">
        <f>SUM(U425:U428)</f>
        <v>0</v>
      </c>
      <c r="R430" s="9" t="s">
        <v>1337</v>
      </c>
      <c r="S430" s="9"/>
    </row>
    <row r="431" spans="1:23" x14ac:dyDescent="0.2">
      <c r="A431" s="235" t="s">
        <v>80</v>
      </c>
      <c r="B431" s="236"/>
      <c r="C431" s="236"/>
      <c r="D431" s="236"/>
      <c r="E431" s="236"/>
      <c r="F431" s="236"/>
      <c r="G431" s="237"/>
      <c r="H431" s="2"/>
      <c r="I431" s="2"/>
      <c r="J431" s="2"/>
      <c r="M431" s="28"/>
      <c r="N431" s="29"/>
      <c r="O431" s="30"/>
      <c r="P431" s="31"/>
      <c r="Q431" s="9">
        <f>SUM(V425:V428)</f>
        <v>0</v>
      </c>
      <c r="R431" s="31" t="s">
        <v>27</v>
      </c>
      <c r="S431" s="32"/>
    </row>
    <row r="432" spans="1:23" ht="13.5" thickBot="1" x14ac:dyDescent="0.25">
      <c r="A432" s="4">
        <v>1</v>
      </c>
      <c r="B432" s="5"/>
      <c r="C432" s="6"/>
      <c r="D432" s="5" t="str">
        <f>IF(B432="","",LOOKUP(B432,Entries!B$2:B$995,Entries!K$2:K$995))</f>
        <v/>
      </c>
      <c r="E432" s="5" t="str">
        <f>IF(B432="","",LOOKUP(B432,Entries!B$2:B$995,Entries!E$2:E$995))</f>
        <v/>
      </c>
      <c r="F432" s="5" t="str">
        <f>IF(B432="","",LOOKUP(B432,Entries!B$2:B$995,Entries!F$2:F$995))</f>
        <v/>
      </c>
      <c r="G432" s="5" t="str">
        <f>IF(B432="","",LOOKUP(B432,Entries!B$2:B$995,Entries!G$2:G$995))</f>
        <v/>
      </c>
      <c r="H432" s="3">
        <f>IF(F432="Skyrac AC",8,0)</f>
        <v>0</v>
      </c>
      <c r="I432" s="3">
        <f>IF(F432="Longwood Harriers",8,0)</f>
        <v>0</v>
      </c>
      <c r="J432" s="3">
        <f>IF(F432="Keighley &amp; Craven",8,0)</f>
        <v>0</v>
      </c>
      <c r="K432" s="3">
        <f>IF(F432="Pontefract AC",8,0)</f>
        <v>0</v>
      </c>
      <c r="M432" s="28"/>
      <c r="N432" s="29"/>
      <c r="O432" s="30"/>
      <c r="P432" s="31"/>
      <c r="Q432" s="9">
        <f>SUM(W425:W428)</f>
        <v>0</v>
      </c>
      <c r="R432" s="31" t="s">
        <v>29</v>
      </c>
      <c r="S432" s="32"/>
    </row>
    <row r="433" spans="1:23" x14ac:dyDescent="0.2">
      <c r="A433" s="4">
        <v>2</v>
      </c>
      <c r="B433" s="5"/>
      <c r="C433" s="6"/>
      <c r="D433" s="5" t="str">
        <f>IF(B433="","",LOOKUP(B433,Entries!B$2:B$995,Entries!K$2:K$995))</f>
        <v/>
      </c>
      <c r="E433" s="5" t="str">
        <f>IF(B433="","",LOOKUP(B433,Entries!B$2:B$995,Entries!E$2:E$995))</f>
        <v/>
      </c>
      <c r="F433" s="5" t="str">
        <f>IF(B433="","",LOOKUP(B433,Entries!B$2:B$995,Entries!F$2:F$995))</f>
        <v/>
      </c>
      <c r="G433" s="5" t="str">
        <f>IF(B433="","",LOOKUP(B433,Entries!B$2:B$995,Entries!G$2:G$995))</f>
        <v/>
      </c>
      <c r="H433" s="3">
        <f>IF(F433="Skyrac AC",7,0)</f>
        <v>0</v>
      </c>
      <c r="I433" s="3">
        <f>IF(F433="Longwood Harriers",7,0)</f>
        <v>0</v>
      </c>
      <c r="J433" s="3">
        <f>IF(F433="Keighley &amp; Craven",7,0)</f>
        <v>0</v>
      </c>
      <c r="K433" s="3">
        <f>IF(F433="Pontefract AC",7,0)</f>
        <v>0</v>
      </c>
      <c r="M433" s="238" t="s">
        <v>100</v>
      </c>
      <c r="N433" s="239"/>
      <c r="O433" s="239"/>
      <c r="P433" s="239"/>
      <c r="Q433" s="239"/>
      <c r="R433" s="239"/>
      <c r="S433" s="240"/>
    </row>
    <row r="434" spans="1:23" x14ac:dyDescent="0.2">
      <c r="A434" s="4">
        <v>3</v>
      </c>
      <c r="B434" s="5"/>
      <c r="C434" s="6"/>
      <c r="D434" s="5" t="str">
        <f>IF(B434="","",LOOKUP(B434,Entries!B$2:B$995,Entries!K$2:K$995))</f>
        <v/>
      </c>
      <c r="E434" s="5" t="str">
        <f>IF(B434="","",LOOKUP(B434,Entries!B$2:B$995,Entries!E$2:E$995))</f>
        <v/>
      </c>
      <c r="F434" s="5" t="str">
        <f>IF(B434="","",LOOKUP(B434,Entries!B$2:B$995,Entries!F$2:F$995))</f>
        <v/>
      </c>
      <c r="G434" s="5" t="str">
        <f>IF(B434="","",LOOKUP(B434,Entries!B$2:B$995,Entries!G$2:G$995))</f>
        <v/>
      </c>
      <c r="H434" s="3">
        <f>IF(F434="Skyrac AC",6,0)</f>
        <v>0</v>
      </c>
      <c r="I434" s="3">
        <f>IF(F434="Longwood Harriers",6,0)</f>
        <v>0</v>
      </c>
      <c r="J434" s="3">
        <f>IF(F434="Keighley &amp; Craven",6,0)</f>
        <v>0</v>
      </c>
      <c r="K434" s="3">
        <f>IF(F434="Pontefract AC",6,0)</f>
        <v>0</v>
      </c>
      <c r="M434" s="4">
        <v>1</v>
      </c>
      <c r="N434" s="5"/>
      <c r="O434" s="6"/>
      <c r="P434" s="5" t="str">
        <f>IF(N434="","",LOOKUP(N434,Entries!B$2:B$995,Entries!K$2:K$995))</f>
        <v/>
      </c>
      <c r="Q434" s="5" t="str">
        <f>IF(N434="","",LOOKUP(N434,Entries!B$2:B$995,Entries!E$2:E$995))</f>
        <v/>
      </c>
      <c r="R434" s="5" t="str">
        <f>IF(N434="","",LOOKUP(N434,Entries!B$2:B$995,Entries!F$2:F$995))</f>
        <v/>
      </c>
      <c r="S434" s="5" t="str">
        <f>IF(N434="","",LOOKUP(N434,Entries!B$2:B$995,Entries!G$2:G$995))</f>
        <v/>
      </c>
      <c r="T434" s="3">
        <f>IF(R434="Skyrac AC",8,0)</f>
        <v>0</v>
      </c>
      <c r="U434" s="3">
        <f>IF(R434="Longwood Harriers",8,0)</f>
        <v>0</v>
      </c>
      <c r="V434" s="3">
        <f>IF(R434="Keighley &amp; Craven",8,0)</f>
        <v>0</v>
      </c>
      <c r="W434" s="3">
        <f>IF(R434="Pontefract AC",8,0)</f>
        <v>0</v>
      </c>
    </row>
    <row r="435" spans="1:23" x14ac:dyDescent="0.2">
      <c r="A435" s="4">
        <v>4</v>
      </c>
      <c r="B435" s="5"/>
      <c r="C435" s="6"/>
      <c r="D435" s="5" t="str">
        <f>IF(B435="","",LOOKUP(B435,Entries!B$2:B$995,Entries!K$2:K$995))</f>
        <v/>
      </c>
      <c r="E435" s="5" t="str">
        <f>IF(B435="","",LOOKUP(B435,Entries!B$2:B$995,Entries!E$2:E$995))</f>
        <v/>
      </c>
      <c r="F435" s="5" t="str">
        <f>IF(B435="","",LOOKUP(B435,Entries!B$2:B$995,Entries!F$2:F$995))</f>
        <v/>
      </c>
      <c r="G435" s="5" t="str">
        <f>IF(B435="","",LOOKUP(B435,Entries!B$2:B$995,Entries!G$2:G$995))</f>
        <v/>
      </c>
      <c r="H435" s="3">
        <f>IF(F435="Skyrac AC",5,0)</f>
        <v>0</v>
      </c>
      <c r="I435" s="3">
        <f>IF(F435="Longwood Harriers",5,0)</f>
        <v>0</v>
      </c>
      <c r="J435" s="3">
        <f>IF(F435="Keighley &amp; Craven",5,0)</f>
        <v>0</v>
      </c>
      <c r="K435" s="3">
        <f>IF(F435="Pontefract AC",5,0)</f>
        <v>0</v>
      </c>
      <c r="M435" s="4">
        <v>2</v>
      </c>
      <c r="N435" s="5"/>
      <c r="O435" s="6"/>
      <c r="P435" s="5" t="str">
        <f>IF(N435="","",LOOKUP(N435,Entries!B$2:B$995,Entries!K$2:K$995))</f>
        <v/>
      </c>
      <c r="Q435" s="5" t="str">
        <f>IF(N435="","",LOOKUP(N435,Entries!B$2:B$995,Entries!E$2:E$995))</f>
        <v/>
      </c>
      <c r="R435" s="5" t="str">
        <f>IF(N435="","",LOOKUP(N435,Entries!B$2:B$995,Entries!F$2:F$995))</f>
        <v/>
      </c>
      <c r="S435" s="5" t="str">
        <f>IF(N435="","",LOOKUP(N435,Entries!B$2:B$995,Entries!G$2:G$995))</f>
        <v/>
      </c>
      <c r="T435" s="3">
        <f>IF(R435="Skyrac AC",7,0)</f>
        <v>0</v>
      </c>
      <c r="U435" s="3">
        <f>IF(R435="Longwood Harriers",7,0)</f>
        <v>0</v>
      </c>
      <c r="V435" s="3">
        <f>IF(R435="Keighley &amp; Craven",7,0)</f>
        <v>0</v>
      </c>
      <c r="W435" s="3">
        <f>IF(R435="Pontefract AC",8,0)</f>
        <v>0</v>
      </c>
    </row>
    <row r="436" spans="1:23" x14ac:dyDescent="0.2">
      <c r="A436" s="4">
        <v>5</v>
      </c>
      <c r="B436" s="5"/>
      <c r="C436" s="6"/>
      <c r="D436" s="5" t="str">
        <f>IF(B436="","",LOOKUP(B436,Entries!B$2:B$995,Entries!K$2:K$995))</f>
        <v/>
      </c>
      <c r="E436" s="5" t="str">
        <f>IF(B436="","",LOOKUP(B436,Entries!B$2:B$995,Entries!E$2:E$995))</f>
        <v/>
      </c>
      <c r="F436" s="5" t="str">
        <f>IF(B436="","",LOOKUP(B436,Entries!B$2:B$995,Entries!F$2:F$995))</f>
        <v/>
      </c>
      <c r="G436" s="5" t="str">
        <f>IF(B436="","",LOOKUP(B436,Entries!B$2:B$995,Entries!G$2:G$995))</f>
        <v/>
      </c>
      <c r="H436" s="3">
        <f>IF(F436="Skyrac AC",4,0)</f>
        <v>0</v>
      </c>
      <c r="I436" s="3">
        <f>IF(F436="Longwood Harriers",4,0)</f>
        <v>0</v>
      </c>
      <c r="J436" s="3">
        <f>IF(F436="Keighley &amp; Craven",4,0)</f>
        <v>0</v>
      </c>
      <c r="K436" s="3">
        <f>IF(F436="Pontefract AC",4,0)</f>
        <v>0</v>
      </c>
      <c r="M436" s="4">
        <v>3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5" t="str">
        <f>IF(N436="","",LOOKUP(N436,Entries!B$2:B$995,Entries!F$2:F$995))</f>
        <v/>
      </c>
      <c r="S436" s="5" t="str">
        <f>IF(N436="","",LOOKUP(N436,Entries!B$2:B$995,Entries!G$2:G$995))</f>
        <v/>
      </c>
      <c r="T436" s="3">
        <f>IF(R436="Skyrac AC",6,0)</f>
        <v>0</v>
      </c>
      <c r="U436" s="3">
        <f>IF(R436="Longwood Harriers",6,0)</f>
        <v>0</v>
      </c>
      <c r="V436" s="3">
        <f>IF(R436="Keighley &amp; Craven",6,0)</f>
        <v>0</v>
      </c>
      <c r="W436" s="3">
        <f>IF(R436="Pontefract AC",6,0)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3">
        <f>IF(F437="Skyrac AC",3,0)</f>
        <v>0</v>
      </c>
      <c r="I437" s="3">
        <f>IF(F437="Longwood Harriers",3,0)</f>
        <v>0</v>
      </c>
      <c r="J437" s="3">
        <f>IF(F437="Keighley &amp; Craven",3,0)</f>
        <v>0</v>
      </c>
      <c r="K437" s="3">
        <f>IF(F437="Pontefract AC",3,0)</f>
        <v>0</v>
      </c>
      <c r="M437" s="4">
        <v>4</v>
      </c>
      <c r="N437" s="5"/>
      <c r="O437" s="6"/>
      <c r="P437" s="5" t="str">
        <f>IF(N437="","",LOOKUP(N437,Entries!B$2:B$995,Entries!K$2:K$995))</f>
        <v/>
      </c>
      <c r="Q437" s="5" t="str">
        <f>IF(N437="","",LOOKUP(N437,Entries!B$2:B$995,Entries!E$2:E$995))</f>
        <v/>
      </c>
      <c r="R437" s="5" t="str">
        <f>IF(N437="","",LOOKUP(N437,Entries!B$2:B$995,Entries!F$2:F$995))</f>
        <v/>
      </c>
      <c r="S437" s="5" t="str">
        <f>IF(N437="","",LOOKUP(N437,Entries!B$2:B$995,Entries!G$2:G$995))</f>
        <v/>
      </c>
      <c r="T437" s="3">
        <f>IF(R437="Skyrac AC",5,0)</f>
        <v>0</v>
      </c>
      <c r="U437" s="3">
        <f>IF(R437="Longwood Harriers",5,0)</f>
        <v>0</v>
      </c>
      <c r="V437" s="3">
        <f>IF(R437="Keighley &amp; Craven",5,0)</f>
        <v>0</v>
      </c>
      <c r="W437" s="3">
        <f>IF(R437="Pontefract AC",8,0)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3">
        <f>IF(F438="Skyrac AC",2,0)</f>
        <v>0</v>
      </c>
      <c r="I438" s="3">
        <f>IF(F438="Longwood Harriers",2,0)</f>
        <v>0</v>
      </c>
      <c r="J438" s="3">
        <f>IF(F438="Keighley &amp; Craven",2,0)</f>
        <v>0</v>
      </c>
      <c r="K438" s="3">
        <f>IF(F438="Pontefract AC",2,0)</f>
        <v>0</v>
      </c>
      <c r="M438" s="4"/>
      <c r="N438" s="5"/>
      <c r="O438" s="6"/>
      <c r="P438" s="8" t="s">
        <v>17</v>
      </c>
      <c r="Q438" s="9">
        <f>SUM(T434:T437)</f>
        <v>0</v>
      </c>
      <c r="R438" s="9" t="s">
        <v>28</v>
      </c>
      <c r="S438" s="9"/>
    </row>
    <row r="439" spans="1:23" x14ac:dyDescent="0.2">
      <c r="A439" s="4">
        <v>8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3">
        <f>IF(F439="Skyrac AC",1,0)</f>
        <v>0</v>
      </c>
      <c r="I439" s="3">
        <f>IF(F439="Longwood Harriers",1,0)</f>
        <v>0</v>
      </c>
      <c r="J439" s="3">
        <f>IF(F439="Keighley &amp; Craven",1,0)</f>
        <v>0</v>
      </c>
      <c r="K439" s="3">
        <f>IF(F439="Pontefract AC",1,0)</f>
        <v>0</v>
      </c>
      <c r="M439" s="4"/>
      <c r="N439" s="5"/>
      <c r="O439" s="6"/>
      <c r="P439" s="9"/>
      <c r="Q439" s="9">
        <f>SUM(U434:U437)</f>
        <v>0</v>
      </c>
      <c r="R439" s="9" t="s">
        <v>1337</v>
      </c>
      <c r="S439" s="9"/>
    </row>
    <row r="440" spans="1:23" x14ac:dyDescent="0.2">
      <c r="A440" s="4"/>
      <c r="B440" s="5"/>
      <c r="C440" s="6"/>
      <c r="D440" s="8" t="s">
        <v>17</v>
      </c>
      <c r="E440" s="9">
        <f>SUM(H432:H439)</f>
        <v>0</v>
      </c>
      <c r="F440" s="9" t="s">
        <v>28</v>
      </c>
      <c r="G440" s="9"/>
      <c r="M440" s="28"/>
      <c r="N440" s="29"/>
      <c r="O440" s="30"/>
      <c r="P440" s="31"/>
      <c r="Q440" s="9">
        <f>SUM(V434:V437)</f>
        <v>0</v>
      </c>
      <c r="R440" s="31" t="s">
        <v>27</v>
      </c>
      <c r="S440" s="32"/>
    </row>
    <row r="441" spans="1:23" ht="13.5" thickBot="1" x14ac:dyDescent="0.25">
      <c r="A441" s="4"/>
      <c r="B441" s="5"/>
      <c r="C441" s="6"/>
      <c r="D441" s="9"/>
      <c r="E441" s="9">
        <f>SUM(I432:I439)</f>
        <v>0</v>
      </c>
      <c r="F441" s="9" t="s">
        <v>1337</v>
      </c>
      <c r="G441" s="9"/>
      <c r="M441" s="28"/>
      <c r="N441" s="29"/>
      <c r="O441" s="30"/>
      <c r="P441" s="31"/>
      <c r="Q441" s="9">
        <f>SUM(W434:W437)</f>
        <v>0</v>
      </c>
      <c r="R441" s="31" t="s">
        <v>29</v>
      </c>
      <c r="S441" s="32"/>
    </row>
    <row r="442" spans="1:23" x14ac:dyDescent="0.2">
      <c r="A442" s="4"/>
      <c r="B442" s="5"/>
      <c r="C442" s="6"/>
      <c r="D442" s="31"/>
      <c r="E442" s="9">
        <f>SUM(J432:J439)</f>
        <v>0</v>
      </c>
      <c r="F442" s="31" t="s">
        <v>27</v>
      </c>
      <c r="G442" s="32"/>
      <c r="M442" s="238" t="s">
        <v>57</v>
      </c>
      <c r="N442" s="239"/>
      <c r="O442" s="239"/>
      <c r="P442" s="239"/>
      <c r="Q442" s="239"/>
      <c r="R442" s="239"/>
      <c r="S442" s="240"/>
    </row>
    <row r="443" spans="1:23" x14ac:dyDescent="0.2">
      <c r="A443" s="4"/>
      <c r="B443" s="5"/>
      <c r="C443" s="6"/>
      <c r="D443" s="31"/>
      <c r="E443" s="9">
        <f>SUM(K432:K439)</f>
        <v>0</v>
      </c>
      <c r="F443" s="31" t="s">
        <v>29</v>
      </c>
      <c r="G443" s="32"/>
      <c r="M443" s="4">
        <v>1</v>
      </c>
      <c r="N443" s="5"/>
      <c r="O443" s="6"/>
      <c r="P443" s="5" t="str">
        <f>IF(N443="","",LOOKUP(N443,Entries!B$2:B$995,Entries!K$2:K$995))</f>
        <v/>
      </c>
      <c r="Q443" s="5" t="str">
        <f>IF(N443="","",LOOKUP(N443,Entries!B$2:B$995,Entries!E$2:E$995))</f>
        <v/>
      </c>
      <c r="R443" s="5" t="str">
        <f>IF(N443="","",LOOKUP(N443,Entries!B$2:B$995,Entries!F$2:F$995))</f>
        <v/>
      </c>
      <c r="S443" s="5" t="str">
        <f>IF(N443="","",LOOKUP(N443,Entries!B$2:B$995,Entries!G$2:G$995))</f>
        <v/>
      </c>
      <c r="T443" s="3">
        <f>IF(R443="Skyrac AC",8,0)</f>
        <v>0</v>
      </c>
      <c r="U443" s="3">
        <f>IF(R443="Longwood Harriers",8,0)</f>
        <v>0</v>
      </c>
      <c r="V443" s="3">
        <f>IF(R443="Keighley &amp; Craven",8,0)</f>
        <v>0</v>
      </c>
      <c r="W443" s="3">
        <f>IF(R443="Pontefract AC",8,0)</f>
        <v>0</v>
      </c>
    </row>
    <row r="444" spans="1:23" x14ac:dyDescent="0.2">
      <c r="A444" s="235" t="s">
        <v>95</v>
      </c>
      <c r="B444" s="236"/>
      <c r="C444" s="236"/>
      <c r="D444" s="236"/>
      <c r="E444" s="236"/>
      <c r="F444" s="236"/>
      <c r="G444" s="237"/>
      <c r="H444" s="2"/>
      <c r="I444" s="2"/>
      <c r="J444" s="2"/>
      <c r="M444" s="4">
        <v>2</v>
      </c>
      <c r="N444" s="5"/>
      <c r="O444" s="6"/>
      <c r="P444" s="5" t="str">
        <f>IF(N444="","",LOOKUP(N444,Entries!B$2:B$995,Entries!K$2:K$995))</f>
        <v/>
      </c>
      <c r="Q444" s="5" t="str">
        <f>IF(N444="","",LOOKUP(N444,Entries!B$2:B$995,Entries!E$2:E$995))</f>
        <v/>
      </c>
      <c r="R444" s="5" t="str">
        <f>IF(N444="","",LOOKUP(N444,Entries!B$2:B$995,Entries!F$2:F$995))</f>
        <v/>
      </c>
      <c r="S444" s="5" t="str">
        <f>IF(N444="","",LOOKUP(N444,Entries!B$2:B$995,Entries!G$2:G$995))</f>
        <v/>
      </c>
      <c r="T444" s="3">
        <f>IF(R444="Skyrac AC",7,0)</f>
        <v>0</v>
      </c>
      <c r="U444" s="3">
        <f>IF(R444="Longwood Harriers",7,0)</f>
        <v>0</v>
      </c>
      <c r="V444" s="3">
        <f>IF(R444="Keighley &amp; Craven",7,0)</f>
        <v>0</v>
      </c>
      <c r="W444" s="3">
        <f>IF(R444="Pontefract AC",7,0)</f>
        <v>0</v>
      </c>
    </row>
    <row r="445" spans="1:23" x14ac:dyDescent="0.2">
      <c r="A445" s="4">
        <v>1</v>
      </c>
      <c r="B445" s="5">
        <v>484</v>
      </c>
      <c r="C445" s="6" t="s">
        <v>1470</v>
      </c>
      <c r="D445" s="5" t="str">
        <f>IF(B445="","",LOOKUP(B445,Entries!B$2:B$995,Entries!K$2:K$995))</f>
        <v>Hannah Cleavin</v>
      </c>
      <c r="E445" s="5" t="str">
        <f>IF(B445="","",LOOKUP(B445,Entries!B$2:B$995,Entries!E$2:E$995))</f>
        <v>F15</v>
      </c>
      <c r="F445" s="5" t="str">
        <f>IF(B445="","",LOOKUP(B445,Entries!B$2:B$995,Entries!F$2:F$995))</f>
        <v>Skyrac AC</v>
      </c>
      <c r="G445" s="5" t="str">
        <f>IF(B445="","",LOOKUP(B445,Entries!B$2:B$995,Entries!G$2:G$995))</f>
        <v>F</v>
      </c>
      <c r="H445" s="3">
        <f>IF(F445="Skyrac AC",8,0)</f>
        <v>8</v>
      </c>
      <c r="I445" s="3">
        <f>IF(F445="Longwood Harriers",8,0)</f>
        <v>0</v>
      </c>
      <c r="J445" s="3">
        <f>IF(F445="Keighley &amp; Craven",8,0)</f>
        <v>0</v>
      </c>
      <c r="K445" s="3">
        <f>IF(F445="Pontefract AC",8,0)</f>
        <v>0</v>
      </c>
      <c r="M445" s="4">
        <v>3</v>
      </c>
      <c r="N445" s="5"/>
      <c r="O445" s="6"/>
      <c r="P445" s="5" t="str">
        <f>IF(N445="","",LOOKUP(N445,Entries!B$2:B$995,Entries!K$2:K$995))</f>
        <v/>
      </c>
      <c r="Q445" s="5" t="str">
        <f>IF(N445="","",LOOKUP(N445,Entries!B$2:B$995,Entries!E$2:E$995))</f>
        <v/>
      </c>
      <c r="R445" s="5" t="str">
        <f>IF(N445="","",LOOKUP(N445,Entries!B$2:B$995,Entries!F$2:F$995))</f>
        <v/>
      </c>
      <c r="S445" s="5" t="str">
        <f>IF(N445="","",LOOKUP(N445,Entries!B$2:B$995,Entries!G$2:G$995))</f>
        <v/>
      </c>
      <c r="T445" s="3">
        <f>IF(R445="Skyrac AC",6,0)</f>
        <v>0</v>
      </c>
      <c r="U445" s="3">
        <f>IF(R445="Longwood Harriers",6,0)</f>
        <v>0</v>
      </c>
      <c r="V445" s="3">
        <f>IF(R445="Keighley &amp; Craven",6,0)</f>
        <v>0</v>
      </c>
      <c r="W445" s="3">
        <f>IF(R445="Pontefract AC",6,0)</f>
        <v>0</v>
      </c>
    </row>
    <row r="446" spans="1:23" x14ac:dyDescent="0.2">
      <c r="A446" s="4">
        <v>2</v>
      </c>
      <c r="B446" s="5">
        <v>455</v>
      </c>
      <c r="C446" s="6" t="s">
        <v>1471</v>
      </c>
      <c r="D446" s="5" t="str">
        <f>IF(B446="","",LOOKUP(B446,Entries!B$2:B$995,Entries!K$2:K$995))</f>
        <v>Emma Denton</v>
      </c>
      <c r="E446" s="5" t="str">
        <f>IF(B446="","",LOOKUP(B446,Entries!B$2:B$995,Entries!E$2:E$995))</f>
        <v>F15</v>
      </c>
      <c r="F446" s="5" t="str">
        <f>IF(B446="","",LOOKUP(B446,Entries!B$2:B$995,Entries!F$2:F$995))</f>
        <v>Pontefract AC</v>
      </c>
      <c r="G446" s="5" t="str">
        <f>IF(B446="","",LOOKUP(B446,Entries!B$2:B$995,Entries!G$2:G$995))</f>
        <v>F</v>
      </c>
      <c r="H446" s="3">
        <f>IF(F446="Skyrac AC",7,0)</f>
        <v>0</v>
      </c>
      <c r="I446" s="3">
        <f>IF(F446="Longwood Harriers",7,0)</f>
        <v>0</v>
      </c>
      <c r="J446" s="3">
        <f>IF(F446="Keighley &amp; Craven",7,0)</f>
        <v>0</v>
      </c>
      <c r="K446" s="3">
        <f>IF(F446="Pontefract AC",7,0)</f>
        <v>7</v>
      </c>
      <c r="M446" s="4">
        <v>4</v>
      </c>
      <c r="N446" s="5"/>
      <c r="O446" s="6"/>
      <c r="P446" s="5" t="str">
        <f>IF(N446="","",LOOKUP(N446,Entries!B$2:B$995,Entries!K$2:K$995))</f>
        <v/>
      </c>
      <c r="Q446" s="5" t="str">
        <f>IF(N446="","",LOOKUP(N446,Entries!B$2:B$995,Entries!E$2:E$995))</f>
        <v/>
      </c>
      <c r="R446" s="5" t="str">
        <f>IF(N446="","",LOOKUP(N446,Entries!B$2:B$995,Entries!F$2:F$995))</f>
        <v/>
      </c>
      <c r="S446" s="5" t="str">
        <f>IF(N446="","",LOOKUP(N446,Entries!B$2:B$995,Entries!G$2:G$995))</f>
        <v/>
      </c>
      <c r="T446" s="3">
        <f>IF(R446="Skyrac AC",5,0)</f>
        <v>0</v>
      </c>
      <c r="U446" s="3">
        <f>IF(R446="Longwood Harriers",5,0)</f>
        <v>0</v>
      </c>
      <c r="V446" s="3">
        <f>IF(R446="Keighley &amp; Craven",5,0)</f>
        <v>0</v>
      </c>
      <c r="W446" s="3">
        <f>IF(R446="Pontefract AC",5,0)</f>
        <v>0</v>
      </c>
    </row>
    <row r="447" spans="1:23" x14ac:dyDescent="0.2">
      <c r="A447" s="4">
        <v>3</v>
      </c>
      <c r="B447" s="5"/>
      <c r="C447" s="6"/>
      <c r="D447" s="5" t="str">
        <f>IF(B447="","",LOOKUP(B447,Entries!B$2:B$995,Entries!K$2:K$995))</f>
        <v/>
      </c>
      <c r="E447" s="5" t="str">
        <f>IF(B447="","",LOOKUP(B447,Entries!B$2:B$995,Entries!E$2:E$995))</f>
        <v/>
      </c>
      <c r="F447" s="5" t="str">
        <f>IF(B447="","",LOOKUP(B447,Entries!B$2:B$995,Entries!F$2:F$995))</f>
        <v/>
      </c>
      <c r="G447" s="5" t="str">
        <f>IF(B447="","",LOOKUP(B447,Entries!B$2:B$995,Entries!G$2:G$995))</f>
        <v/>
      </c>
      <c r="H447" s="3">
        <f>IF(F447="Skyrac AC",6,0)</f>
        <v>0</v>
      </c>
      <c r="I447" s="3">
        <f>IF(F447="Longwood Harriers",6,0)</f>
        <v>0</v>
      </c>
      <c r="J447" s="3">
        <f>IF(F447="Keighley &amp; Craven",6,0)</f>
        <v>0</v>
      </c>
      <c r="K447" s="3">
        <f>IF(F447="Pontefract AC",6,0)</f>
        <v>0</v>
      </c>
      <c r="M447" s="4"/>
      <c r="N447" s="5"/>
      <c r="O447" s="6"/>
      <c r="P447" s="8" t="s">
        <v>17</v>
      </c>
      <c r="Q447" s="9">
        <f>SUM(T443:T446)</f>
        <v>0</v>
      </c>
      <c r="R447" s="9" t="s">
        <v>28</v>
      </c>
      <c r="S447" s="9"/>
    </row>
    <row r="448" spans="1:23" x14ac:dyDescent="0.2">
      <c r="A448" s="4">
        <v>4</v>
      </c>
      <c r="B448" s="5"/>
      <c r="C448" s="6"/>
      <c r="D448" s="5" t="str">
        <f>IF(B448="","",LOOKUP(B448,Entries!B$2:B$995,Entries!K$2:K$995))</f>
        <v/>
      </c>
      <c r="E448" s="5" t="str">
        <f>IF(B448="","",LOOKUP(B448,Entries!B$2:B$995,Entries!E$2:E$995))</f>
        <v/>
      </c>
      <c r="F448" s="5" t="str">
        <f>IF(B448="","",LOOKUP(B448,Entries!B$2:B$995,Entries!F$2:F$995))</f>
        <v/>
      </c>
      <c r="G448" s="5" t="str">
        <f>IF(B448="","",LOOKUP(B448,Entries!B$2:B$995,Entries!G$2:G$995))</f>
        <v/>
      </c>
      <c r="H448" s="3">
        <f>IF(F448="Skyrac AC",5,0)</f>
        <v>0</v>
      </c>
      <c r="I448" s="3">
        <f>IF(F448="Longwood Harriers",5,0)</f>
        <v>0</v>
      </c>
      <c r="J448" s="3">
        <f>IF(F448="Keighley &amp; Craven",5,0)</f>
        <v>0</v>
      </c>
      <c r="K448" s="3">
        <f>IF(F448="Pontefract AC",5,0)</f>
        <v>0</v>
      </c>
      <c r="M448" s="4"/>
      <c r="N448" s="5"/>
      <c r="O448" s="6"/>
      <c r="P448" s="9"/>
      <c r="Q448" s="9">
        <f>SUM(U443:U446)</f>
        <v>0</v>
      </c>
      <c r="R448" s="9" t="s">
        <v>1337</v>
      </c>
      <c r="S448" s="9"/>
    </row>
    <row r="449" spans="1:23" x14ac:dyDescent="0.2">
      <c r="A449" s="4">
        <v>5</v>
      </c>
      <c r="B449" s="5"/>
      <c r="C449" s="6"/>
      <c r="D449" s="5" t="str">
        <f>IF(B449="","",LOOKUP(B449,Entries!B$2:B$995,Entries!K$2:K$995))</f>
        <v/>
      </c>
      <c r="E449" s="5" t="str">
        <f>IF(B449="","",LOOKUP(B449,Entries!B$2:B$995,Entries!E$2:E$995))</f>
        <v/>
      </c>
      <c r="F449" s="5" t="str">
        <f>IF(B449="","",LOOKUP(B449,Entries!B$2:B$995,Entries!F$2:F$995))</f>
        <v/>
      </c>
      <c r="G449" s="5" t="str">
        <f>IF(B449="","",LOOKUP(B449,Entries!B$2:B$995,Entries!G$2:G$995))</f>
        <v/>
      </c>
      <c r="H449" s="3">
        <f>IF(F449="Skyrac AC",4,0)</f>
        <v>0</v>
      </c>
      <c r="I449" s="3">
        <f>IF(F449="Longwood Harriers",4,0)</f>
        <v>0</v>
      </c>
      <c r="J449" s="3">
        <f>IF(F449="Keighley &amp; Craven",4,0)</f>
        <v>0</v>
      </c>
      <c r="K449" s="3">
        <f>IF(F449="Pontefract AC",4,0)</f>
        <v>0</v>
      </c>
      <c r="M449" s="28"/>
      <c r="N449" s="29"/>
      <c r="O449" s="30"/>
      <c r="P449" s="31"/>
      <c r="Q449" s="9">
        <f>SUM(V443:V446)</f>
        <v>0</v>
      </c>
      <c r="R449" s="31" t="s">
        <v>27</v>
      </c>
      <c r="S449" s="32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3">
        <f>IF(F450="Skyrac AC",3,0)</f>
        <v>0</v>
      </c>
      <c r="I450" s="3">
        <f>IF(F450="Longwood Harriers",3,0)</f>
        <v>0</v>
      </c>
      <c r="J450" s="3">
        <f>IF(F450="Keighley &amp; Craven",3,0)</f>
        <v>0</v>
      </c>
      <c r="K450" s="3">
        <f>IF(F450="Pontefract AC",3,0)</f>
        <v>0</v>
      </c>
      <c r="M450" s="28"/>
      <c r="N450" s="29"/>
      <c r="O450" s="30"/>
      <c r="P450" s="31"/>
      <c r="Q450" s="9">
        <f>SUM(W443:W446)</f>
        <v>0</v>
      </c>
      <c r="R450" s="31" t="s">
        <v>29</v>
      </c>
      <c r="S450" s="32"/>
    </row>
    <row r="451" spans="1:23" x14ac:dyDescent="0.2">
      <c r="A451" s="4">
        <v>7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3">
        <f>IF(F451="Skyrac AC",2,0)</f>
        <v>0</v>
      </c>
      <c r="I451" s="3">
        <f>IF(F451="Longwood Harriers",2,0)</f>
        <v>0</v>
      </c>
      <c r="J451" s="3">
        <f>IF(F451="Keighley &amp; Craven",2,0)</f>
        <v>0</v>
      </c>
      <c r="K451" s="3">
        <f>IF(F451="Pontefract AC",2,0)</f>
        <v>0</v>
      </c>
      <c r="M451" s="238" t="s">
        <v>58</v>
      </c>
      <c r="N451" s="239"/>
      <c r="O451" s="239"/>
      <c r="P451" s="239"/>
      <c r="Q451" s="239"/>
      <c r="R451" s="239"/>
      <c r="S451" s="240"/>
    </row>
    <row r="452" spans="1:23" x14ac:dyDescent="0.2">
      <c r="A452" s="4">
        <v>8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3">
        <f>IF(F452="Skyrac AC",1,0)</f>
        <v>0</v>
      </c>
      <c r="I452" s="3">
        <f>IF(F452="Longwood Harriers",1,0)</f>
        <v>0</v>
      </c>
      <c r="J452" s="3">
        <f>IF(F452="Keighley &amp; Craven",1,0)</f>
        <v>0</v>
      </c>
      <c r="K452" s="3">
        <f>IF(F452="Pontefract AC",1,0)</f>
        <v>0</v>
      </c>
      <c r="M452" s="4">
        <v>1</v>
      </c>
      <c r="N452" s="5"/>
      <c r="O452" s="6"/>
      <c r="P452" s="5" t="str">
        <f>IF(N452="","",LOOKUP(N452,Entries!B$2:B$995,Entries!K$2:K$995))</f>
        <v/>
      </c>
      <c r="Q452" s="5" t="str">
        <f>IF(N452="","",LOOKUP(N452,Entries!B$2:B$995,Entries!E$2:E$995))</f>
        <v/>
      </c>
      <c r="R452" s="5" t="str">
        <f>IF(N452="","",LOOKUP(N452,Entries!B$2:B$995,Entries!F$2:F$995))</f>
        <v/>
      </c>
      <c r="S452" s="5" t="str">
        <f>IF(N452="","",LOOKUP(N452,Entries!B$2:B$995,Entries!G$2:G$995))</f>
        <v/>
      </c>
      <c r="T452" s="3">
        <f>IF(R452="Skyrac AC",8,0)</f>
        <v>0</v>
      </c>
      <c r="U452" s="3">
        <f>IF(R452="Longwood Harriers",8,0)</f>
        <v>0</v>
      </c>
      <c r="V452" s="3">
        <f>IF(R452="Keighley &amp; Craven",8,0)</f>
        <v>0</v>
      </c>
      <c r="W452" s="3">
        <f>IF(R452="Pontefract AC",8,0)</f>
        <v>0</v>
      </c>
    </row>
    <row r="453" spans="1:23" x14ac:dyDescent="0.2">
      <c r="A453" s="4"/>
      <c r="B453" s="5"/>
      <c r="C453" s="6"/>
      <c r="D453" s="8" t="s">
        <v>17</v>
      </c>
      <c r="E453" s="9">
        <f>SUM(H445:H452)</f>
        <v>8</v>
      </c>
      <c r="F453" s="9" t="s">
        <v>28</v>
      </c>
      <c r="G453" s="9"/>
      <c r="M453" s="4">
        <v>2</v>
      </c>
      <c r="N453" s="5"/>
      <c r="O453" s="6"/>
      <c r="P453" s="5" t="str">
        <f>IF(N453="","",LOOKUP(N453,Entries!B$2:B$995,Entries!K$2:K$995))</f>
        <v/>
      </c>
      <c r="Q453" s="5" t="str">
        <f>IF(N453="","",LOOKUP(N453,Entries!B$2:B$995,Entries!E$2:E$995))</f>
        <v/>
      </c>
      <c r="R453" s="5" t="str">
        <f>IF(N453="","",LOOKUP(N453,Entries!B$2:B$995,Entries!F$2:F$995))</f>
        <v/>
      </c>
      <c r="S453" s="5" t="str">
        <f>IF(N453="","",LOOKUP(N453,Entries!B$2:B$995,Entries!G$2:G$995))</f>
        <v/>
      </c>
      <c r="T453" s="3">
        <f>IF(R453="Skyrac AC",7,0)</f>
        <v>0</v>
      </c>
      <c r="U453" s="3">
        <f>IF(R453="Longwood Harriers",7,0)</f>
        <v>0</v>
      </c>
      <c r="V453" s="3">
        <f>IF(R453="Keighley &amp; Craven",7,0)</f>
        <v>0</v>
      </c>
      <c r="W453" s="3">
        <f>IF(R453="Pontefract AC",7,0)</f>
        <v>0</v>
      </c>
    </row>
    <row r="454" spans="1:23" x14ac:dyDescent="0.2">
      <c r="A454" s="4"/>
      <c r="B454" s="5"/>
      <c r="C454" s="6"/>
      <c r="D454" s="9"/>
      <c r="E454" s="9">
        <f>SUM(I445:I452)</f>
        <v>0</v>
      </c>
      <c r="F454" s="9" t="s">
        <v>1337</v>
      </c>
      <c r="G454" s="9"/>
      <c r="M454" s="4">
        <v>3</v>
      </c>
      <c r="N454" s="5"/>
      <c r="O454" s="6"/>
      <c r="P454" s="5" t="str">
        <f>IF(N454="","",LOOKUP(N454,Entries!B$2:B$995,Entries!K$2:K$995))</f>
        <v/>
      </c>
      <c r="Q454" s="5" t="str">
        <f>IF(N454="","",LOOKUP(N454,Entries!B$2:B$995,Entries!E$2:E$995))</f>
        <v/>
      </c>
      <c r="R454" s="5" t="str">
        <f>IF(N454="","",LOOKUP(N454,Entries!B$2:B$995,Entries!F$2:F$995))</f>
        <v/>
      </c>
      <c r="S454" s="5" t="str">
        <f>IF(N454="","",LOOKUP(N454,Entries!B$2:B$995,Entries!G$2:G$995))</f>
        <v/>
      </c>
      <c r="T454" s="3">
        <f>IF(R454="Skyrac AC",6,0)</f>
        <v>0</v>
      </c>
      <c r="U454" s="3">
        <f>IF(R454="Longwood Harriers",6,0)</f>
        <v>0</v>
      </c>
      <c r="V454" s="3">
        <f>IF(R454="Keighley &amp; Craven",6,0)</f>
        <v>0</v>
      </c>
      <c r="W454" s="3">
        <f>IF(R454="Pontefract AC",6,0)</f>
        <v>0</v>
      </c>
    </row>
    <row r="455" spans="1:23" x14ac:dyDescent="0.2">
      <c r="A455" s="4"/>
      <c r="B455" s="5"/>
      <c r="C455" s="6"/>
      <c r="D455" s="31"/>
      <c r="E455" s="9">
        <f>SUM(J445:J452)</f>
        <v>0</v>
      </c>
      <c r="F455" s="31" t="s">
        <v>27</v>
      </c>
      <c r="G455" s="32"/>
      <c r="M455" s="4">
        <v>4</v>
      </c>
      <c r="N455" s="5"/>
      <c r="O455" s="6"/>
      <c r="P455" s="5" t="str">
        <f>IF(N455="","",LOOKUP(N455,Entries!B$2:B$995,Entries!K$2:K$995))</f>
        <v/>
      </c>
      <c r="Q455" s="5" t="str">
        <f>IF(N455="","",LOOKUP(N455,Entries!B$2:B$995,Entries!E$2:E$995))</f>
        <v/>
      </c>
      <c r="R455" s="5" t="str">
        <f>IF(N455="","",LOOKUP(N455,Entries!B$2:B$995,Entries!F$2:F$995))</f>
        <v/>
      </c>
      <c r="S455" s="5" t="str">
        <f>IF(N455="","",LOOKUP(N455,Entries!B$2:B$995,Entries!G$2:G$995))</f>
        <v/>
      </c>
      <c r="T455" s="3">
        <f>IF(R455="Skyrac AC",5,0)</f>
        <v>0</v>
      </c>
      <c r="U455" s="3">
        <f>IF(R455="Longwood Harriers",5,0)</f>
        <v>0</v>
      </c>
      <c r="V455" s="3">
        <f>IF(R455="Keighley &amp; Craven",5,0)</f>
        <v>0</v>
      </c>
      <c r="W455" s="3">
        <f>IF(R455="Pontefract AC",5,0)</f>
        <v>0</v>
      </c>
    </row>
    <row r="456" spans="1:23" x14ac:dyDescent="0.2">
      <c r="A456" s="4"/>
      <c r="B456" s="5"/>
      <c r="C456" s="6"/>
      <c r="D456" s="31"/>
      <c r="E456" s="9">
        <f>SUM(K445:K452)</f>
        <v>7</v>
      </c>
      <c r="F456" s="31" t="s">
        <v>29</v>
      </c>
      <c r="G456" s="32"/>
      <c r="M456" s="4"/>
      <c r="N456" s="5"/>
      <c r="O456" s="6"/>
      <c r="P456" s="8" t="s">
        <v>17</v>
      </c>
      <c r="Q456" s="9">
        <f>SUM(T452:T455)</f>
        <v>0</v>
      </c>
      <c r="R456" s="9" t="s">
        <v>28</v>
      </c>
      <c r="S456" s="9"/>
    </row>
    <row r="457" spans="1:23" x14ac:dyDescent="0.2">
      <c r="A457" s="235" t="s">
        <v>96</v>
      </c>
      <c r="B457" s="236"/>
      <c r="C457" s="236"/>
      <c r="D457" s="236"/>
      <c r="E457" s="236"/>
      <c r="F457" s="236"/>
      <c r="G457" s="237"/>
      <c r="H457" s="2"/>
      <c r="I457" s="2"/>
      <c r="J457" s="2"/>
      <c r="M457" s="4"/>
      <c r="N457" s="5"/>
      <c r="O457" s="6"/>
      <c r="P457" s="9"/>
      <c r="Q457" s="9">
        <f>SUM(U452:U455)</f>
        <v>0</v>
      </c>
      <c r="R457" s="9" t="s">
        <v>1337</v>
      </c>
      <c r="S457" s="9"/>
    </row>
    <row r="458" spans="1:23" x14ac:dyDescent="0.2">
      <c r="A458" s="4">
        <v>1</v>
      </c>
      <c r="B458" s="5">
        <v>445</v>
      </c>
      <c r="C458" s="6" t="s">
        <v>1475</v>
      </c>
      <c r="D458" s="5" t="str">
        <f>IF(B458="","",LOOKUP(B458,Entries!B$2:B$995,Entries!K$2:K$995))</f>
        <v>Tom Shinkins</v>
      </c>
      <c r="E458" s="5" t="str">
        <f>IF(B458="","",LOOKUP(B458,Entries!B$2:B$995,Entries!E$2:E$995))</f>
        <v>M15</v>
      </c>
      <c r="F458" s="5" t="str">
        <f>IF(B458="","",LOOKUP(B458,Entries!B$2:B$995,Entries!F$2:F$995))</f>
        <v>Pontefract AC</v>
      </c>
      <c r="G458" s="5" t="str">
        <f>IF(B458="","",LOOKUP(B458,Entries!B$2:B$995,Entries!G$2:G$995))</f>
        <v>M</v>
      </c>
      <c r="H458" s="3">
        <f>IF(F458="Skyrac AC",8,0)</f>
        <v>0</v>
      </c>
      <c r="I458" s="3">
        <f>IF(F458="Longwood Harriers",8,0)</f>
        <v>0</v>
      </c>
      <c r="J458" s="3">
        <f>IF(F458="Keighley &amp; Craven",8,0)</f>
        <v>0</v>
      </c>
      <c r="K458" s="3">
        <f>IF(F458="Pontefract AC",8,0)</f>
        <v>8</v>
      </c>
      <c r="M458" s="28"/>
      <c r="N458" s="29"/>
      <c r="O458" s="30"/>
      <c r="P458" s="31"/>
      <c r="Q458" s="9">
        <f>SUM(V452:V455)</f>
        <v>0</v>
      </c>
      <c r="R458" s="31" t="s">
        <v>27</v>
      </c>
      <c r="S458" s="32"/>
    </row>
    <row r="459" spans="1:23" ht="13.5" thickBot="1" x14ac:dyDescent="0.25">
      <c r="A459" s="4">
        <v>2</v>
      </c>
      <c r="B459" s="5"/>
      <c r="C459" s="6"/>
      <c r="D459" s="5" t="str">
        <f>IF(B459="","",LOOKUP(B459,Entries!B$2:B$995,Entries!K$2:K$995))</f>
        <v/>
      </c>
      <c r="E459" s="5" t="str">
        <f>IF(B459="","",LOOKUP(B459,Entries!B$2:B$995,Entries!E$2:E$995))</f>
        <v/>
      </c>
      <c r="F459" s="5" t="str">
        <f>IF(B459="","",LOOKUP(B459,Entries!B$2:B$995,Entries!F$2:F$995))</f>
        <v/>
      </c>
      <c r="G459" s="5" t="str">
        <f>IF(B459="","",LOOKUP(B459,Entries!B$2:B$995,Entries!G$2:G$995))</f>
        <v/>
      </c>
      <c r="H459" s="3">
        <f>IF(F459="Skyrac AC",7,0)</f>
        <v>0</v>
      </c>
      <c r="I459" s="3">
        <f>IF(F459="Longwood Harriers",7,0)</f>
        <v>0</v>
      </c>
      <c r="J459" s="3">
        <f>IF(F459="Keighley &amp; Craven",7,0)</f>
        <v>0</v>
      </c>
      <c r="K459" s="3">
        <f>IF(F459="Pontefract AC",7,0)</f>
        <v>0</v>
      </c>
      <c r="M459" s="28"/>
      <c r="N459" s="29"/>
      <c r="O459" s="30"/>
      <c r="P459" s="31"/>
      <c r="Q459" s="9">
        <f>SUM(W452:W455)</f>
        <v>0</v>
      </c>
      <c r="R459" s="31" t="s">
        <v>29</v>
      </c>
      <c r="S459" s="32"/>
    </row>
    <row r="460" spans="1:23" x14ac:dyDescent="0.2">
      <c r="A460" s="4">
        <v>3</v>
      </c>
      <c r="B460" s="5"/>
      <c r="C460" s="6"/>
      <c r="D460" s="5" t="str">
        <f>IF(B460="","",LOOKUP(B460,Entries!B$2:B$995,Entries!K$2:K$995))</f>
        <v/>
      </c>
      <c r="E460" s="5" t="str">
        <f>IF(B460="","",LOOKUP(B460,Entries!B$2:B$995,Entries!E$2:E$995))</f>
        <v/>
      </c>
      <c r="F460" s="5" t="str">
        <f>IF(B460="","",LOOKUP(B460,Entries!B$2:B$995,Entries!F$2:F$995))</f>
        <v/>
      </c>
      <c r="G460" s="5" t="str">
        <f>IF(B460="","",LOOKUP(B460,Entries!B$2:B$995,Entries!G$2:G$995))</f>
        <v/>
      </c>
      <c r="H460" s="3">
        <f>IF(F460="Skyrac AC",6,0)</f>
        <v>0</v>
      </c>
      <c r="I460" s="3">
        <f>IF(F460="Longwood Harriers",6,0)</f>
        <v>0</v>
      </c>
      <c r="J460" s="3">
        <f>IF(F460="Keighley &amp; Craven",6,0)</f>
        <v>0</v>
      </c>
      <c r="K460" s="3">
        <f>IF(F460="Pontefract AC",6,0)</f>
        <v>0</v>
      </c>
      <c r="M460" s="238" t="s">
        <v>1396</v>
      </c>
      <c r="N460" s="239"/>
      <c r="O460" s="239"/>
      <c r="P460" s="239"/>
      <c r="Q460" s="239"/>
      <c r="R460" s="239"/>
      <c r="S460" s="240"/>
    </row>
    <row r="461" spans="1:23" x14ac:dyDescent="0.2">
      <c r="A461" s="4">
        <v>4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3">
        <f>IF(F461="Skyrac AC",5,0)</f>
        <v>0</v>
      </c>
      <c r="I461" s="3">
        <f>IF(F461="Longwood Harriers",5,0)</f>
        <v>0</v>
      </c>
      <c r="J461" s="3">
        <f>IF(F461="Keighley &amp; Craven",5,0)</f>
        <v>0</v>
      </c>
      <c r="K461" s="3">
        <f>IF(F461="Pontefract AC",5,0)</f>
        <v>0</v>
      </c>
      <c r="M461" s="4">
        <v>1</v>
      </c>
      <c r="N461" s="5">
        <v>467</v>
      </c>
      <c r="O461" s="6" t="s">
        <v>1492</v>
      </c>
      <c r="P461" s="5" t="str">
        <f>IF(N461="","",LOOKUP(N461,Entries!B$2:B$995,Entries!K$2:K$995))</f>
        <v>Julia Rutkowska</v>
      </c>
      <c r="Q461" s="5" t="str">
        <f>IF(N461="","",LOOKUP(N461,Entries!B$2:B$995,Entries!E$2:E$995))</f>
        <v>F17</v>
      </c>
      <c r="R461" s="5" t="str">
        <f>IF(N461="","",LOOKUP(N461,Entries!B$2:B$995,Entries!F$2:F$995))</f>
        <v>Pontefract AC</v>
      </c>
      <c r="S461" s="5" t="str">
        <f>IF(N461="","",LOOKUP(N461,Entries!B$2:B$995,Entries!G$2:G$995))</f>
        <v>F</v>
      </c>
      <c r="T461" s="3">
        <f>IF(R461="Skyrac AC",8,0)</f>
        <v>0</v>
      </c>
      <c r="U461" s="3">
        <f>IF(R461="Longwood Harriers",8,0)</f>
        <v>0</v>
      </c>
      <c r="V461" s="3">
        <f>IF(R461="Keighley &amp; Craven",8,0)</f>
        <v>0</v>
      </c>
      <c r="W461" s="3">
        <f>IF(R461="Pontefract AC",8,0)</f>
        <v>8</v>
      </c>
    </row>
    <row r="462" spans="1:23" x14ac:dyDescent="0.2">
      <c r="A462" s="4">
        <v>5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3">
        <f>IF(F462="Skyrac AC",4,0)</f>
        <v>0</v>
      </c>
      <c r="I462" s="3">
        <f>IF(F462="Longwood Harriers",4,0)</f>
        <v>0</v>
      </c>
      <c r="J462" s="3">
        <f>IF(F462="Keighley &amp; Craven",4,0)</f>
        <v>0</v>
      </c>
      <c r="K462" s="3">
        <f>IF(F462="Pontefract AC",4,0)</f>
        <v>0</v>
      </c>
      <c r="M462" s="4">
        <v>2</v>
      </c>
      <c r="N462" s="5"/>
      <c r="O462" s="6"/>
      <c r="P462" s="5" t="str">
        <f>IF(N462="","",LOOKUP(N462,Entries!B$2:B$995,Entries!K$2:K$995))</f>
        <v/>
      </c>
      <c r="Q462" s="5" t="str">
        <f>IF(N462="","",LOOKUP(N462,Entries!B$2:B$995,Entries!E$2:E$995))</f>
        <v/>
      </c>
      <c r="R462" s="5" t="str">
        <f>IF(N462="","",LOOKUP(N462,Entries!B$2:B$995,Entries!F$2:F$995))</f>
        <v/>
      </c>
      <c r="S462" s="5" t="str">
        <f>IF(N462="","",LOOKUP(N462,Entries!B$2:B$995,Entries!G$2:G$995))</f>
        <v/>
      </c>
      <c r="T462" s="3">
        <f>IF(R462="Skyrac AC",7,0)</f>
        <v>0</v>
      </c>
      <c r="U462" s="3">
        <f>IF(R462="Longwood Harriers",7,0)</f>
        <v>0</v>
      </c>
      <c r="V462" s="3">
        <f>IF(R462="Keighley &amp; Craven",7,0)</f>
        <v>0</v>
      </c>
      <c r="W462" s="3">
        <f>IF(R462="Pontefract AC",7,0)</f>
        <v>0</v>
      </c>
    </row>
    <row r="463" spans="1:23" x14ac:dyDescent="0.2">
      <c r="A463" s="4">
        <v>6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3">
        <f>IF(F463="Skyrac AC",3,0)</f>
        <v>0</v>
      </c>
      <c r="I463" s="3">
        <f>IF(F463="Longwood Harriers",3,0)</f>
        <v>0</v>
      </c>
      <c r="J463" s="3">
        <f>IF(F463="Keighley &amp; Craven",3,0)</f>
        <v>0</v>
      </c>
      <c r="K463" s="3">
        <f>IF(F463="Pontefract AC",3,0)</f>
        <v>0</v>
      </c>
      <c r="M463" s="4">
        <v>3</v>
      </c>
      <c r="N463" s="5"/>
      <c r="O463" s="6"/>
      <c r="P463" s="5" t="str">
        <f>IF(N463="","",LOOKUP(N463,Entries!B$2:B$995,Entries!K$2:K$995))</f>
        <v/>
      </c>
      <c r="Q463" s="5" t="str">
        <f>IF(N463="","",LOOKUP(N463,Entries!B$2:B$995,Entries!E$2:E$995))</f>
        <v/>
      </c>
      <c r="R463" s="5" t="str">
        <f>IF(N463="","",LOOKUP(N463,Entries!B$2:B$995,Entries!F$2:F$995))</f>
        <v/>
      </c>
      <c r="S463" s="5" t="str">
        <f>IF(N463="","",LOOKUP(N463,Entries!B$2:B$995,Entries!G$2:G$995))</f>
        <v/>
      </c>
      <c r="T463" s="3">
        <f>IF(R463="Skyrac AC",6,0)</f>
        <v>0</v>
      </c>
      <c r="U463" s="3">
        <f>IF(R463="Longwood Harriers",6,0)</f>
        <v>0</v>
      </c>
      <c r="V463" s="3">
        <f>IF(R463="Keighley &amp; Craven",6,0)</f>
        <v>0</v>
      </c>
      <c r="W463" s="3">
        <f>IF(R463="Pontefract AC",6,0)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3">
        <f>IF(F464="Skyrac AC",2,0)</f>
        <v>0</v>
      </c>
      <c r="I464" s="3">
        <f>IF(F464="Longwood Harriers",2,0)</f>
        <v>0</v>
      </c>
      <c r="J464" s="3">
        <f>IF(F464="Keighley &amp; Craven",2,0)</f>
        <v>0</v>
      </c>
      <c r="K464" s="3">
        <f>IF(F464="Pontefract AC",2,0)</f>
        <v>0</v>
      </c>
      <c r="M464" s="4">
        <v>4</v>
      </c>
      <c r="N464" s="5"/>
      <c r="O464" s="6"/>
      <c r="P464" s="5" t="str">
        <f>IF(N464="","",LOOKUP(N464,Entries!B$2:B$995,Entries!K$2:K$995))</f>
        <v/>
      </c>
      <c r="Q464" s="5" t="str">
        <f>IF(N464="","",LOOKUP(N464,Entries!B$2:B$995,Entries!E$2:E$995))</f>
        <v/>
      </c>
      <c r="R464" s="5" t="str">
        <f>IF(N464="","",LOOKUP(N464,Entries!B$2:B$995,Entries!F$2:F$995))</f>
        <v/>
      </c>
      <c r="S464" s="5" t="str">
        <f>IF(N464="","",LOOKUP(N464,Entries!B$2:B$995,Entries!G$2:G$995))</f>
        <v/>
      </c>
      <c r="T464" s="3">
        <f>IF(R464="Skyrac AC",5,0)</f>
        <v>0</v>
      </c>
      <c r="U464" s="3">
        <f>IF(R464="Longwood Harriers",5,0)</f>
        <v>0</v>
      </c>
      <c r="V464" s="3">
        <f>IF(R464="Keighley &amp; Craven",5,0)</f>
        <v>0</v>
      </c>
      <c r="W464" s="3">
        <f>IF(R464="Pontefract AC",5,0)</f>
        <v>0</v>
      </c>
    </row>
    <row r="465" spans="1:19" x14ac:dyDescent="0.2">
      <c r="A465" s="4">
        <v>8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3">
        <f>IF(F465="Skyrac AC",1,0)</f>
        <v>0</v>
      </c>
      <c r="I465" s="3">
        <f>IF(F465="Longwood Harriers",1,0)</f>
        <v>0</v>
      </c>
      <c r="J465" s="3">
        <f>IF(F465="Keighley &amp; Craven",1,0)</f>
        <v>0</v>
      </c>
      <c r="K465" s="3">
        <f>IF(F465="Pontefract AC",1,0)</f>
        <v>0</v>
      </c>
      <c r="M465" s="4"/>
      <c r="N465" s="5"/>
      <c r="O465" s="6"/>
      <c r="P465" s="8" t="s">
        <v>17</v>
      </c>
      <c r="Q465" s="9">
        <f>SUM(T461:T464)</f>
        <v>0</v>
      </c>
      <c r="R465" s="9" t="s">
        <v>28</v>
      </c>
      <c r="S465" s="9"/>
    </row>
    <row r="466" spans="1:19" x14ac:dyDescent="0.2">
      <c r="A466" s="4"/>
      <c r="B466" s="5"/>
      <c r="C466" s="6"/>
      <c r="D466" s="8" t="s">
        <v>17</v>
      </c>
      <c r="E466" s="9">
        <f>SUM(H458:H465)</f>
        <v>0</v>
      </c>
      <c r="F466" s="9" t="s">
        <v>28</v>
      </c>
      <c r="G466" s="9"/>
      <c r="M466" s="4"/>
      <c r="N466" s="5"/>
      <c r="O466" s="6"/>
      <c r="P466" s="9"/>
      <c r="Q466" s="9">
        <f>SUM(U461:U464)</f>
        <v>0</v>
      </c>
      <c r="R466" s="9" t="s">
        <v>1337</v>
      </c>
      <c r="S466" s="9"/>
    </row>
    <row r="467" spans="1:19" x14ac:dyDescent="0.2">
      <c r="A467" s="4"/>
      <c r="B467" s="5"/>
      <c r="C467" s="6"/>
      <c r="D467" s="9"/>
      <c r="E467" s="9">
        <f>SUM(I458:I465)</f>
        <v>0</v>
      </c>
      <c r="F467" s="9" t="s">
        <v>1337</v>
      </c>
      <c r="G467" s="9"/>
      <c r="M467" s="28"/>
      <c r="N467" s="29"/>
      <c r="O467" s="30"/>
      <c r="P467" s="31"/>
      <c r="Q467" s="9">
        <f>SUM(V461:V464)</f>
        <v>0</v>
      </c>
      <c r="R467" s="31" t="s">
        <v>27</v>
      </c>
      <c r="S467" s="32"/>
    </row>
    <row r="468" spans="1:19" x14ac:dyDescent="0.2">
      <c r="A468" s="4"/>
      <c r="B468" s="5"/>
      <c r="C468" s="6"/>
      <c r="D468" s="31"/>
      <c r="E468" s="9">
        <f>SUM(J458:J465)</f>
        <v>0</v>
      </c>
      <c r="F468" s="31" t="s">
        <v>27</v>
      </c>
      <c r="G468" s="32"/>
      <c r="M468" s="28"/>
      <c r="N468" s="29"/>
      <c r="O468" s="30"/>
      <c r="P468" s="31"/>
      <c r="Q468" s="9">
        <f>SUM(W461:W464)</f>
        <v>8</v>
      </c>
      <c r="R468" s="31" t="s">
        <v>29</v>
      </c>
      <c r="S468" s="32"/>
    </row>
    <row r="469" spans="1:19" x14ac:dyDescent="0.2">
      <c r="A469" s="4"/>
      <c r="B469" s="5"/>
      <c r="C469" s="6"/>
      <c r="D469" s="31"/>
      <c r="E469" s="9">
        <f>SUM(K458:K465)</f>
        <v>8</v>
      </c>
      <c r="F469" s="31" t="s">
        <v>29</v>
      </c>
      <c r="G469" s="32"/>
    </row>
    <row r="470" spans="1:19" x14ac:dyDescent="0.2">
      <c r="A470" s="235" t="s">
        <v>97</v>
      </c>
      <c r="B470" s="236"/>
      <c r="C470" s="236"/>
      <c r="D470" s="236"/>
      <c r="E470" s="236"/>
      <c r="F470" s="236"/>
      <c r="G470" s="237"/>
      <c r="H470" s="2"/>
      <c r="I470" s="2"/>
      <c r="J470" s="2"/>
    </row>
    <row r="471" spans="1:19" x14ac:dyDescent="0.2">
      <c r="A471" s="4">
        <v>1</v>
      </c>
      <c r="B471" s="5">
        <v>467</v>
      </c>
      <c r="C471" s="6" t="s">
        <v>1481</v>
      </c>
      <c r="D471" s="5" t="str">
        <f>IF(B471="","",LOOKUP(B471,Entries!B$2:B$995,Entries!K$2:K$995))</f>
        <v>Julia Rutkowska</v>
      </c>
      <c r="E471" s="5" t="str">
        <f>IF(B471="","",LOOKUP(B471,Entries!B$2:B$995,Entries!E$2:E$995))</f>
        <v>F17</v>
      </c>
      <c r="F471" s="5" t="str">
        <f>IF(B471="","",LOOKUP(B471,Entries!B$2:B$995,Entries!F$2:F$995))</f>
        <v>Pontefract AC</v>
      </c>
      <c r="G471" s="5" t="str">
        <f>IF(B471="","",LOOKUP(B471,Entries!B$2:B$995,Entries!G$2:G$995))</f>
        <v>F</v>
      </c>
      <c r="H471" s="3">
        <f>IF(F471="Skyrac AC",8,0)</f>
        <v>0</v>
      </c>
      <c r="I471" s="3">
        <f>IF(F471="Longwood Harriers",8,0)</f>
        <v>0</v>
      </c>
      <c r="J471" s="3">
        <f>IF(F471="Keighley &amp; Craven",8,0)</f>
        <v>0</v>
      </c>
      <c r="K471" s="3">
        <f>IF(F471="Pontefract AC",8,0)</f>
        <v>8</v>
      </c>
    </row>
    <row r="472" spans="1:19" x14ac:dyDescent="0.2">
      <c r="A472" s="4">
        <v>2</v>
      </c>
      <c r="B472" s="5"/>
      <c r="C472" s="6"/>
      <c r="D472" s="5" t="str">
        <f>IF(B472="","",LOOKUP(B472,Entries!B$2:B$995,Entries!K$2:K$995))</f>
        <v/>
      </c>
      <c r="E472" s="5" t="str">
        <f>IF(B472="","",LOOKUP(B472,Entries!B$2:B$995,Entries!E$2:E$995))</f>
        <v/>
      </c>
      <c r="F472" s="5" t="str">
        <f>IF(B472="","",LOOKUP(B472,Entries!B$2:B$995,Entries!F$2:F$995))</f>
        <v/>
      </c>
      <c r="G472" s="5" t="str">
        <f>IF(B472="","",LOOKUP(B472,Entries!B$2:B$995,Entries!G$2:G$995))</f>
        <v/>
      </c>
      <c r="H472" s="3">
        <f>IF(F472="Skyrac AC",7,0)</f>
        <v>0</v>
      </c>
      <c r="I472" s="3">
        <f>IF(F472="Longwood Harriers",7,0)</f>
        <v>0</v>
      </c>
      <c r="J472" s="3">
        <f>IF(F472="Keighley &amp; Craven",7,0)</f>
        <v>0</v>
      </c>
      <c r="K472" s="3">
        <f>IF(F472="Pontefract AC",7,0)</f>
        <v>0</v>
      </c>
    </row>
    <row r="473" spans="1:19" x14ac:dyDescent="0.2">
      <c r="A473" s="4">
        <v>3</v>
      </c>
      <c r="B473" s="5"/>
      <c r="C473" s="6"/>
      <c r="D473" s="5" t="str">
        <f>IF(B473="","",LOOKUP(B473,Entries!B$2:B$995,Entries!K$2:K$995))</f>
        <v/>
      </c>
      <c r="E473" s="5" t="str">
        <f>IF(B473="","",LOOKUP(B473,Entries!B$2:B$995,Entries!E$2:E$995))</f>
        <v/>
      </c>
      <c r="F473" s="5" t="str">
        <f>IF(B473="","",LOOKUP(B473,Entries!B$2:B$995,Entries!F$2:F$995))</f>
        <v/>
      </c>
      <c r="G473" s="5" t="str">
        <f>IF(B473="","",LOOKUP(B473,Entries!B$2:B$995,Entries!G$2:G$995))</f>
        <v/>
      </c>
      <c r="H473" s="3">
        <f>IF(F473="Skyrac AC",6,0)</f>
        <v>0</v>
      </c>
      <c r="I473" s="3">
        <f>IF(F473="Longwood Harriers",6,0)</f>
        <v>0</v>
      </c>
      <c r="J473" s="3">
        <f>IF(F473="Keighley &amp; Craven",6,0)</f>
        <v>0</v>
      </c>
      <c r="K473" s="3">
        <f>IF(F473="Pontefract AC",6,0)</f>
        <v>0</v>
      </c>
    </row>
    <row r="474" spans="1:19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3">
        <f>IF(F474="Skyrac AC",5,0)</f>
        <v>0</v>
      </c>
      <c r="I474" s="3">
        <f>IF(F474="Longwood Harriers",5,0)</f>
        <v>0</v>
      </c>
      <c r="J474" s="3">
        <f>IF(F474="Keighley &amp; Craven",5,0)</f>
        <v>0</v>
      </c>
      <c r="K474" s="3">
        <f>IF(F474="Pontefract AC",5,0)</f>
        <v>0</v>
      </c>
    </row>
    <row r="475" spans="1:19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3">
        <f>IF(F475="Skyrac AC",4,0)</f>
        <v>0</v>
      </c>
      <c r="I475" s="3">
        <f>IF(F475="Longwood Harriers",4,0)</f>
        <v>0</v>
      </c>
      <c r="J475" s="3">
        <f>IF(F475="Keighley &amp; Craven",4,0)</f>
        <v>0</v>
      </c>
      <c r="K475" s="3">
        <f>IF(F475="Pontefract AC",4,0)</f>
        <v>0</v>
      </c>
    </row>
    <row r="476" spans="1:19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3">
        <f>IF(F476="Skyrac AC",3,0)</f>
        <v>0</v>
      </c>
      <c r="I476" s="3">
        <f>IF(F476="Longwood Harriers",3,0)</f>
        <v>0</v>
      </c>
      <c r="J476" s="3">
        <f>IF(F476="Keighley &amp; Craven",3,0)</f>
        <v>0</v>
      </c>
      <c r="K476" s="3">
        <f>IF(F476="Pontefract AC",3,0)</f>
        <v>0</v>
      </c>
    </row>
    <row r="477" spans="1:19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3">
        <f>IF(F477="Skyrac AC",2,0)</f>
        <v>0</v>
      </c>
      <c r="I477" s="3">
        <f>IF(F477="Longwood Harriers",2,0)</f>
        <v>0</v>
      </c>
      <c r="J477" s="3">
        <f>IF(F477="Keighley &amp; Craven",2,0)</f>
        <v>0</v>
      </c>
      <c r="K477" s="3">
        <f>IF(F477="Pontefract AC",2,0)</f>
        <v>0</v>
      </c>
    </row>
    <row r="478" spans="1:19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3">
        <f>IF(F478="Skyrac AC",1,0)</f>
        <v>0</v>
      </c>
      <c r="I478" s="3">
        <f>IF(F478="Longwood Harriers",1,0)</f>
        <v>0</v>
      </c>
      <c r="J478" s="3">
        <f>IF(F478="Keighley &amp; Craven",1,0)</f>
        <v>0</v>
      </c>
      <c r="K478" s="3">
        <f>IF(F478="Pontefract AC",1,0)</f>
        <v>0</v>
      </c>
    </row>
    <row r="479" spans="1:19" x14ac:dyDescent="0.2">
      <c r="A479" s="4"/>
      <c r="B479" s="5"/>
      <c r="C479" s="6"/>
      <c r="D479" s="8" t="s">
        <v>17</v>
      </c>
      <c r="E479" s="9">
        <f>SUM(H471:H478)</f>
        <v>0</v>
      </c>
      <c r="F479" s="9" t="s">
        <v>28</v>
      </c>
      <c r="G479" s="9"/>
    </row>
    <row r="480" spans="1:19" x14ac:dyDescent="0.2">
      <c r="A480" s="4"/>
      <c r="B480" s="5"/>
      <c r="C480" s="6"/>
      <c r="D480" s="9"/>
      <c r="E480" s="9">
        <f>SUM(I471:I478)</f>
        <v>0</v>
      </c>
      <c r="F480" s="9" t="s">
        <v>1337</v>
      </c>
      <c r="G480" s="9"/>
    </row>
    <row r="481" spans="1:11" x14ac:dyDescent="0.2">
      <c r="A481" s="4"/>
      <c r="B481" s="5"/>
      <c r="C481" s="6"/>
      <c r="D481" s="31"/>
      <c r="E481" s="9">
        <f>SUM(J471:J478)</f>
        <v>0</v>
      </c>
      <c r="F481" s="31" t="s">
        <v>27</v>
      </c>
      <c r="G481" s="32"/>
    </row>
    <row r="482" spans="1:11" x14ac:dyDescent="0.2">
      <c r="A482" s="4"/>
      <c r="B482" s="5"/>
      <c r="C482" s="6"/>
      <c r="D482" s="31"/>
      <c r="E482" s="9">
        <f>SUM(K471:K478)</f>
        <v>8</v>
      </c>
      <c r="F482" s="31" t="s">
        <v>29</v>
      </c>
      <c r="G482" s="32"/>
    </row>
    <row r="483" spans="1:11" x14ac:dyDescent="0.2">
      <c r="A483" s="235" t="s">
        <v>81</v>
      </c>
      <c r="B483" s="236"/>
      <c r="C483" s="236"/>
      <c r="D483" s="236"/>
      <c r="E483" s="236"/>
      <c r="F483" s="236"/>
      <c r="G483" s="237"/>
      <c r="H483" s="2"/>
      <c r="I483" s="2"/>
      <c r="J483" s="2"/>
    </row>
    <row r="484" spans="1:11" x14ac:dyDescent="0.2">
      <c r="A484" s="4">
        <v>1</v>
      </c>
      <c r="B484" s="5">
        <v>486</v>
      </c>
      <c r="C484" s="6" t="s">
        <v>1484</v>
      </c>
      <c r="D484" s="5" t="str">
        <f>IF(B484="","",LOOKUP(B484,Entries!B$2:B$995,Entries!K$2:K$995))</f>
        <v>Joe Reed</v>
      </c>
      <c r="E484" s="5" t="str">
        <f>IF(B484="","",LOOKUP(B484,Entries!B$2:B$995,Entries!E$2:E$995))</f>
        <v>M17</v>
      </c>
      <c r="F484" s="5" t="str">
        <f>IF(B484="","",LOOKUP(B484,Entries!B$2:B$995,Entries!F$2:F$995))</f>
        <v>Skyrac AC</v>
      </c>
      <c r="G484" s="5" t="str">
        <f>IF(B484="","",LOOKUP(B484,Entries!B$2:B$995,Entries!G$2:G$995))</f>
        <v>M</v>
      </c>
      <c r="H484" s="3">
        <f>IF(F484="Skyrac AC",8,0)</f>
        <v>8</v>
      </c>
      <c r="I484" s="3">
        <f>IF(F484="Longwood Harriers",8,0)</f>
        <v>0</v>
      </c>
      <c r="J484" s="3">
        <f>IF(F484="Keighley &amp; Craven",8,0)</f>
        <v>0</v>
      </c>
      <c r="K484" s="3">
        <f>IF(F484="Pontefract AC",8,0)</f>
        <v>0</v>
      </c>
    </row>
    <row r="485" spans="1:11" x14ac:dyDescent="0.2">
      <c r="A485" s="4">
        <v>2</v>
      </c>
      <c r="B485" s="5">
        <v>416</v>
      </c>
      <c r="C485" s="6" t="s">
        <v>1485</v>
      </c>
      <c r="D485" s="5" t="str">
        <f>IF(B485="","",LOOKUP(B485,Entries!B$2:B$995,Entries!K$2:K$995))</f>
        <v>Alex Whitehead</v>
      </c>
      <c r="E485" s="5" t="str">
        <f>IF(B485="","",LOOKUP(B485,Entries!B$2:B$995,Entries!E$2:E$995))</f>
        <v>M17</v>
      </c>
      <c r="F485" s="5" t="str">
        <f>IF(B485="","",LOOKUP(B485,Entries!B$2:B$995,Entries!F$2:F$995))</f>
        <v>Longwood Harriers</v>
      </c>
      <c r="G485" s="5" t="str">
        <f>IF(B485="","",LOOKUP(B485,Entries!B$2:B$995,Entries!G$2:G$995))</f>
        <v>M</v>
      </c>
      <c r="H485" s="3">
        <f>IF(F485="Skyrac AC",7,0)</f>
        <v>0</v>
      </c>
      <c r="I485" s="3">
        <f>IF(F485="Longwood Harriers",7,0)</f>
        <v>7</v>
      </c>
      <c r="J485" s="3">
        <f>IF(F485="Keighley &amp; Craven",7,0)</f>
        <v>0</v>
      </c>
      <c r="K485" s="3">
        <f>IF(F485="Pontefract AC",7,0)</f>
        <v>0</v>
      </c>
    </row>
    <row r="486" spans="1:11" x14ac:dyDescent="0.2">
      <c r="A486" s="4">
        <v>3</v>
      </c>
      <c r="B486" s="5"/>
      <c r="C486" s="6"/>
      <c r="D486" s="5" t="str">
        <f>IF(B486="","",LOOKUP(B486,Entries!B$2:B$995,Entries!K$2:K$995))</f>
        <v/>
      </c>
      <c r="E486" s="5" t="str">
        <f>IF(B486="","",LOOKUP(B486,Entries!B$2:B$995,Entries!E$2:E$995))</f>
        <v/>
      </c>
      <c r="F486" s="5" t="str">
        <f>IF(B486="","",LOOKUP(B486,Entries!B$2:B$995,Entries!F$2:F$995))</f>
        <v/>
      </c>
      <c r="G486" s="5" t="str">
        <f>IF(B486="","",LOOKUP(B486,Entries!B$2:B$995,Entries!G$2:G$995))</f>
        <v/>
      </c>
      <c r="H486" s="3">
        <f>IF(F486="Skyrac AC",6,0)</f>
        <v>0</v>
      </c>
      <c r="I486" s="3">
        <f>IF(F486="Longwood Harriers",6,0)</f>
        <v>0</v>
      </c>
      <c r="J486" s="3">
        <f>IF(F486="Keighley &amp; Craven",6,0)</f>
        <v>0</v>
      </c>
      <c r="K486" s="3">
        <f>IF(F486="Pontefract AC",6,0)</f>
        <v>0</v>
      </c>
    </row>
    <row r="487" spans="1:11" x14ac:dyDescent="0.2">
      <c r="A487" s="4">
        <v>4</v>
      </c>
      <c r="B487" s="5"/>
      <c r="C487" s="6"/>
      <c r="D487" s="5" t="str">
        <f>IF(B487="","",LOOKUP(B487,Entries!B$2:B$995,Entries!K$2:K$995))</f>
        <v/>
      </c>
      <c r="E487" s="5" t="str">
        <f>IF(B487="","",LOOKUP(B487,Entries!B$2:B$995,Entries!E$2:E$995))</f>
        <v/>
      </c>
      <c r="F487" s="5" t="str">
        <f>IF(B487="","",LOOKUP(B487,Entries!B$2:B$995,Entries!F$2:F$995))</f>
        <v/>
      </c>
      <c r="G487" s="5" t="str">
        <f>IF(B487="","",LOOKUP(B487,Entries!B$2:B$995,Entries!G$2:G$995))</f>
        <v/>
      </c>
      <c r="H487" s="3">
        <f>IF(F487="Skyrac AC",5,0)</f>
        <v>0</v>
      </c>
      <c r="I487" s="3">
        <f>IF(F487="Longwood Harriers",5,0)</f>
        <v>0</v>
      </c>
      <c r="J487" s="3">
        <f>IF(F487="Keighley &amp; Craven",5,0)</f>
        <v>0</v>
      </c>
      <c r="K487" s="3">
        <f>IF(F487="Pontefract AC",5,0)</f>
        <v>0</v>
      </c>
    </row>
    <row r="488" spans="1:11" x14ac:dyDescent="0.2">
      <c r="A488" s="4">
        <v>5</v>
      </c>
      <c r="B488" s="5"/>
      <c r="C488" s="6"/>
      <c r="D488" s="5" t="str">
        <f>IF(B488="","",LOOKUP(B488,Entries!B$2:B$995,Entries!K$2:K$995))</f>
        <v/>
      </c>
      <c r="E488" s="5" t="str">
        <f>IF(B488="","",LOOKUP(B488,Entries!B$2:B$995,Entries!E$2:E$995))</f>
        <v/>
      </c>
      <c r="F488" s="5" t="str">
        <f>IF(B488="","",LOOKUP(B488,Entries!B$2:B$995,Entries!F$2:F$995))</f>
        <v/>
      </c>
      <c r="G488" s="5" t="str">
        <f>IF(B488="","",LOOKUP(B488,Entries!B$2:B$995,Entries!G$2:G$995))</f>
        <v/>
      </c>
      <c r="H488" s="3">
        <f>IF(F488="Skyrac AC",4,0)</f>
        <v>0</v>
      </c>
      <c r="I488" s="3">
        <f>IF(F488="Longwood Harriers",4,0)</f>
        <v>0</v>
      </c>
      <c r="J488" s="3">
        <f>IF(F488="Keighley &amp; Craven",4,0)</f>
        <v>0</v>
      </c>
      <c r="K488" s="3">
        <f>IF(F488="Pontefract AC",4,0)</f>
        <v>0</v>
      </c>
    </row>
    <row r="489" spans="1:11" x14ac:dyDescent="0.2">
      <c r="A489" s="4">
        <v>6</v>
      </c>
      <c r="B489" s="5"/>
      <c r="C489" s="6"/>
      <c r="D489" s="5" t="str">
        <f>IF(B489="","",LOOKUP(B489,Entries!B$2:B$995,Entries!K$2:K$995))</f>
        <v/>
      </c>
      <c r="E489" s="5" t="str">
        <f>IF(B489="","",LOOKUP(B489,Entries!B$2:B$995,Entries!E$2:E$995))</f>
        <v/>
      </c>
      <c r="F489" s="5" t="str">
        <f>IF(B489="","",LOOKUP(B489,Entries!B$2:B$995,Entries!F$2:F$995))</f>
        <v/>
      </c>
      <c r="G489" s="5" t="str">
        <f>IF(B489="","",LOOKUP(B489,Entries!B$2:B$995,Entries!G$2:G$995))</f>
        <v/>
      </c>
      <c r="H489" s="3">
        <f>IF(F489="Skyrac AC",3,0)</f>
        <v>0</v>
      </c>
      <c r="I489" s="3">
        <f>IF(F489="Longwood Harriers",3,0)</f>
        <v>0</v>
      </c>
      <c r="J489" s="3">
        <f>IF(F489="Keighley &amp; Craven",3,0)</f>
        <v>0</v>
      </c>
      <c r="K489" s="3">
        <f>IF(F489="Pontefract AC",3,0)</f>
        <v>0</v>
      </c>
    </row>
    <row r="490" spans="1:11" x14ac:dyDescent="0.2">
      <c r="A490" s="4">
        <v>7</v>
      </c>
      <c r="B490" s="5"/>
      <c r="C490" s="6"/>
      <c r="D490" s="5" t="str">
        <f>IF(B490="","",LOOKUP(B490,Entries!B$2:B$995,Entries!K$2:K$995))</f>
        <v/>
      </c>
      <c r="E490" s="5" t="str">
        <f>IF(B490="","",LOOKUP(B490,Entries!B$2:B$995,Entries!E$2:E$995))</f>
        <v/>
      </c>
      <c r="F490" s="5" t="str">
        <f>IF(B490="","",LOOKUP(B490,Entries!B$2:B$995,Entries!F$2:F$995))</f>
        <v/>
      </c>
      <c r="G490" s="5" t="str">
        <f>IF(B490="","",LOOKUP(B490,Entries!B$2:B$995,Entries!G$2:G$995))</f>
        <v/>
      </c>
      <c r="H490" s="3">
        <f>IF(F490="Skyrac AC",2,0)</f>
        <v>0</v>
      </c>
      <c r="I490" s="3">
        <f>IF(F490="Longwood Harriers",2,0)</f>
        <v>0</v>
      </c>
      <c r="J490" s="3">
        <f>IF(F490="Keighley &amp; Craven",2,0)</f>
        <v>0</v>
      </c>
      <c r="K490" s="3">
        <f>IF(F490="Pontefract AC",2,0)</f>
        <v>0</v>
      </c>
    </row>
    <row r="491" spans="1:11" x14ac:dyDescent="0.2">
      <c r="A491" s="4">
        <v>8</v>
      </c>
      <c r="B491" s="5"/>
      <c r="C491" s="6"/>
      <c r="D491" s="5" t="str">
        <f>IF(B491="","",LOOKUP(B491,Entries!B$2:B$995,Entries!K$2:K$995))</f>
        <v/>
      </c>
      <c r="E491" s="5" t="str">
        <f>IF(B491="","",LOOKUP(B491,Entries!B$2:B$995,Entries!E$2:E$995))</f>
        <v/>
      </c>
      <c r="F491" s="5" t="str">
        <f>IF(B491="","",LOOKUP(B491,Entries!B$2:B$995,Entries!F$2:F$995))</f>
        <v/>
      </c>
      <c r="G491" s="5" t="str">
        <f>IF(B491="","",LOOKUP(B491,Entries!B$2:B$995,Entries!G$2:G$995))</f>
        <v/>
      </c>
      <c r="H491" s="3">
        <f>IF(F491="Skyrac AC",1,0)</f>
        <v>0</v>
      </c>
      <c r="I491" s="3">
        <f>IF(F491="Longwood Harriers",1,0)</f>
        <v>0</v>
      </c>
      <c r="J491" s="3">
        <f>IF(F491="Keighley &amp; Craven",1,0)</f>
        <v>0</v>
      </c>
      <c r="K491" s="3">
        <f>IF(F491="Pontefract AC",1,0)</f>
        <v>0</v>
      </c>
    </row>
    <row r="492" spans="1:11" x14ac:dyDescent="0.2">
      <c r="A492" s="4"/>
      <c r="B492" s="5"/>
      <c r="C492" s="6"/>
      <c r="D492" s="8" t="s">
        <v>17</v>
      </c>
      <c r="E492" s="9">
        <f>SUM(H484:H491)</f>
        <v>8</v>
      </c>
      <c r="F492" s="9" t="s">
        <v>28</v>
      </c>
      <c r="G492" s="9"/>
    </row>
    <row r="493" spans="1:11" x14ac:dyDescent="0.2">
      <c r="A493" s="4"/>
      <c r="B493" s="5"/>
      <c r="C493" s="6"/>
      <c r="D493" s="9"/>
      <c r="E493" s="9">
        <f>SUM(I484:I491)</f>
        <v>7</v>
      </c>
      <c r="F493" s="9" t="s">
        <v>1337</v>
      </c>
      <c r="G493" s="9"/>
    </row>
    <row r="494" spans="1:11" x14ac:dyDescent="0.2">
      <c r="A494" s="4"/>
      <c r="B494" s="5"/>
      <c r="C494" s="6"/>
      <c r="D494" s="31"/>
      <c r="E494" s="9">
        <f>SUM(J484:J491)</f>
        <v>0</v>
      </c>
      <c r="F494" s="31" t="s">
        <v>27</v>
      </c>
      <c r="G494" s="32"/>
    </row>
    <row r="495" spans="1:11" x14ac:dyDescent="0.2">
      <c r="A495" s="4"/>
      <c r="B495" s="5"/>
      <c r="C495" s="6"/>
      <c r="D495" s="31"/>
      <c r="E495" s="9">
        <f>SUM(K484:K491)</f>
        <v>0</v>
      </c>
      <c r="F495" s="31" t="s">
        <v>29</v>
      </c>
      <c r="G495" s="32"/>
    </row>
    <row r="496" spans="1:11" x14ac:dyDescent="0.2">
      <c r="A496" s="235" t="s">
        <v>82</v>
      </c>
      <c r="B496" s="236"/>
      <c r="C496" s="236"/>
      <c r="D496" s="236"/>
      <c r="E496" s="236"/>
      <c r="F496" s="236"/>
      <c r="G496" s="237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IF(B497="","",LOOKUP(B497,Entries!B$2:B$995,Entries!K$2:K$995))</f>
        <v/>
      </c>
      <c r="E497" s="5" t="str">
        <f>IF(B497="","",LOOKUP(B497,Entries!B$2:B$995,Entries!E$2:E$995))</f>
        <v/>
      </c>
      <c r="F497" s="5" t="str">
        <f>IF(B497="","",LOOKUP(B497,Entries!B$2:B$995,Entries!F$2:F$995))</f>
        <v/>
      </c>
      <c r="G497" s="5" t="str">
        <f>IF(B497="","",LOOKUP(B497,Entries!B$2:B$995,Entries!G$2:G$995))</f>
        <v/>
      </c>
      <c r="H497" s="3">
        <f>IF(F497="Skyrac AC",8,0)</f>
        <v>0</v>
      </c>
      <c r="I497" s="3">
        <f>IF(F497="Longwood Harriers",8,0)</f>
        <v>0</v>
      </c>
      <c r="J497" s="3">
        <f>IF(F497="Keighley &amp; Craven",8,0)</f>
        <v>0</v>
      </c>
      <c r="K497" s="3">
        <f>IF(F497="Pontefract AC",8,0)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IF(B498="","",LOOKUP(B498,Entries!B$2:B$995,Entries!K$2:K$995))</f>
        <v/>
      </c>
      <c r="E498" s="5" t="str">
        <f>IF(B498="","",LOOKUP(B498,Entries!B$2:B$995,Entries!E$2:E$995))</f>
        <v/>
      </c>
      <c r="F498" s="5" t="str">
        <f>IF(B498="","",LOOKUP(B498,Entries!B$2:B$995,Entries!F$2:F$995))</f>
        <v/>
      </c>
      <c r="G498" s="5" t="str">
        <f>IF(B498="","",LOOKUP(B498,Entries!B$2:B$995,Entries!G$2:G$995))</f>
        <v/>
      </c>
      <c r="H498" s="3">
        <f>IF(F498="Skyrac AC",7,0)</f>
        <v>0</v>
      </c>
      <c r="I498" s="3">
        <f>IF(F498="Longwood Harriers",7,0)</f>
        <v>0</v>
      </c>
      <c r="J498" s="3">
        <f>IF(F498="Keighley &amp; Craven",7,0)</f>
        <v>0</v>
      </c>
      <c r="K498" s="3">
        <f>IF(F498="Pontefract AC",7,0)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IF(B499="","",LOOKUP(B499,Entries!B$2:B$995,Entries!K$2:K$995))</f>
        <v/>
      </c>
      <c r="E499" s="5" t="str">
        <f>IF(B499="","",LOOKUP(B499,Entries!B$2:B$995,Entries!E$2:E$995))</f>
        <v/>
      </c>
      <c r="F499" s="5" t="str">
        <f>IF(B499="","",LOOKUP(B499,Entries!B$2:B$995,Entries!F$2:F$995))</f>
        <v/>
      </c>
      <c r="G499" s="5" t="str">
        <f>IF(B499="","",LOOKUP(B499,Entries!B$2:B$995,Entries!G$2:G$995))</f>
        <v/>
      </c>
      <c r="H499" s="3">
        <f>IF(F499="Skyrac AC",6,0)</f>
        <v>0</v>
      </c>
      <c r="I499" s="3">
        <f>IF(F499="Longwood Harriers",6,0)</f>
        <v>0</v>
      </c>
      <c r="J499" s="3">
        <f>IF(F499="Keighley &amp; Craven",6,0)</f>
        <v>0</v>
      </c>
      <c r="K499" s="3">
        <f>IF(F499="Pontefract AC",6,0)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IF(B500="","",LOOKUP(B500,Entries!B$2:B$995,Entries!K$2:K$995))</f>
        <v/>
      </c>
      <c r="E500" s="5" t="str">
        <f>IF(B500="","",LOOKUP(B500,Entries!B$2:B$995,Entries!E$2:E$995))</f>
        <v/>
      </c>
      <c r="F500" s="5" t="str">
        <f>IF(B500="","",LOOKUP(B500,Entries!B$2:B$995,Entries!F$2:F$995))</f>
        <v/>
      </c>
      <c r="G500" s="5" t="str">
        <f>IF(B500="","",LOOKUP(B500,Entries!B$2:B$995,Entries!G$2:G$995))</f>
        <v/>
      </c>
      <c r="H500" s="3">
        <f>IF(F500="Skyrac AC",5,0)</f>
        <v>0</v>
      </c>
      <c r="I500" s="3">
        <f>IF(F500="Longwood Harriers",5,0)</f>
        <v>0</v>
      </c>
      <c r="J500" s="3">
        <f>IF(F500="Keighley &amp; Craven",5,0)</f>
        <v>0</v>
      </c>
      <c r="K500" s="3">
        <f>IF(F500="Pontefract AC",5,0)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IF(B501="","",LOOKUP(B501,Entries!B$2:B$995,Entries!K$2:K$995))</f>
        <v/>
      </c>
      <c r="E501" s="5" t="str">
        <f>IF(B501="","",LOOKUP(B501,Entries!B$2:B$995,Entries!E$2:E$995))</f>
        <v/>
      </c>
      <c r="F501" s="5" t="str">
        <f>IF(B501="","",LOOKUP(B501,Entries!B$2:B$995,Entries!F$2:F$995))</f>
        <v/>
      </c>
      <c r="G501" s="5" t="str">
        <f>IF(B501="","",LOOKUP(B501,Entries!B$2:B$995,Entries!G$2:G$995))</f>
        <v/>
      </c>
      <c r="H501" s="3">
        <f>IF(F501="Skyrac AC",4,0)</f>
        <v>0</v>
      </c>
      <c r="I501" s="3">
        <f>IF(F501="Longwood Harriers",4,0)</f>
        <v>0</v>
      </c>
      <c r="J501" s="3">
        <f>IF(F501="Keighley &amp; Craven",4,0)</f>
        <v>0</v>
      </c>
      <c r="K501" s="3">
        <f>IF(F501="Pontefract AC",4,0)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IF(B502="","",LOOKUP(B502,Entries!B$2:B$995,Entries!K$2:K$995))</f>
        <v/>
      </c>
      <c r="E502" s="5" t="str">
        <f>IF(B502="","",LOOKUP(B502,Entries!B$2:B$995,Entries!E$2:E$995))</f>
        <v/>
      </c>
      <c r="F502" s="5" t="str">
        <f>IF(B502="","",LOOKUP(B502,Entries!B$2:B$995,Entries!F$2:F$995))</f>
        <v/>
      </c>
      <c r="G502" s="5" t="str">
        <f>IF(B502="","",LOOKUP(B502,Entries!B$2:B$995,Entries!G$2:G$995))</f>
        <v/>
      </c>
      <c r="H502" s="3">
        <f>IF(F502="Skyrac AC",3,0)</f>
        <v>0</v>
      </c>
      <c r="I502" s="3">
        <f>IF(F502="Longwood Harriers",3,0)</f>
        <v>0</v>
      </c>
      <c r="J502" s="3">
        <f>IF(F502="Keighley &amp; Craven",3,0)</f>
        <v>0</v>
      </c>
      <c r="K502" s="3">
        <f>IF(F502="Pontefract AC",3,0)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IF(B503="","",LOOKUP(B503,Entries!B$2:B$995,Entries!K$2:K$995))</f>
        <v/>
      </c>
      <c r="E503" s="5" t="str">
        <f>IF(B503="","",LOOKUP(B503,Entries!B$2:B$995,Entries!E$2:E$995))</f>
        <v/>
      </c>
      <c r="F503" s="5" t="str">
        <f>IF(B503="","",LOOKUP(B503,Entries!B$2:B$995,Entries!F$2:F$995))</f>
        <v/>
      </c>
      <c r="G503" s="5" t="str">
        <f>IF(B503="","",LOOKUP(B503,Entries!B$2:B$995,Entries!G$2:G$995))</f>
        <v/>
      </c>
      <c r="H503" s="3">
        <f>IF(F503="Skyrac AC",2,0)</f>
        <v>0</v>
      </c>
      <c r="I503" s="3">
        <f>IF(F503="Longwood Harriers",2,0)</f>
        <v>0</v>
      </c>
      <c r="J503" s="3">
        <f>IF(F503="Keighley &amp; Craven",2,0)</f>
        <v>0</v>
      </c>
      <c r="K503" s="3">
        <f>IF(F503="Pontefract AC",2,0)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IF(B504="","",LOOKUP(B504,Entries!B$2:B$995,Entries!K$2:K$995))</f>
        <v/>
      </c>
      <c r="E504" s="5" t="str">
        <f>IF(B504="","",LOOKUP(B504,Entries!B$2:B$995,Entries!E$2:E$995))</f>
        <v/>
      </c>
      <c r="F504" s="5" t="str">
        <f>IF(B504="","",LOOKUP(B504,Entries!B$2:B$995,Entries!F$2:F$995))</f>
        <v/>
      </c>
      <c r="G504" s="5" t="str">
        <f>IF(B504="","",LOOKUP(B504,Entries!B$2:B$995,Entries!G$2:G$995))</f>
        <v/>
      </c>
      <c r="H504" s="3">
        <f>IF(F504="Skyrac AC",1,0)</f>
        <v>0</v>
      </c>
      <c r="I504" s="3">
        <f>IF(F504="Longwood Harriers",1,0)</f>
        <v>0</v>
      </c>
      <c r="J504" s="3">
        <f>IF(F504="Keighley &amp; Craven",1,0)</f>
        <v>0</v>
      </c>
      <c r="K504" s="3">
        <f>IF(F504="Pontefract AC",1,0)</f>
        <v>0</v>
      </c>
    </row>
    <row r="505" spans="1:11" x14ac:dyDescent="0.2">
      <c r="A505" s="4"/>
      <c r="B505" s="5"/>
      <c r="C505" s="6"/>
      <c r="D505" s="8" t="s">
        <v>17</v>
      </c>
      <c r="E505" s="9">
        <f>SUM(H497:H504)</f>
        <v>0</v>
      </c>
      <c r="F505" s="9" t="s">
        <v>28</v>
      </c>
      <c r="G505" s="9"/>
    </row>
    <row r="506" spans="1:11" x14ac:dyDescent="0.2">
      <c r="A506" s="4"/>
      <c r="B506" s="5"/>
      <c r="C506" s="6"/>
      <c r="D506" s="9"/>
      <c r="E506" s="9">
        <f>SUM(I497:I504)</f>
        <v>0</v>
      </c>
      <c r="F506" s="9" t="s">
        <v>1337</v>
      </c>
      <c r="G506" s="9"/>
    </row>
    <row r="507" spans="1:11" x14ac:dyDescent="0.2">
      <c r="A507" s="4"/>
      <c r="B507" s="5"/>
      <c r="C507" s="6"/>
      <c r="D507" s="31"/>
      <c r="E507" s="9">
        <f>SUM(J497:J504)</f>
        <v>0</v>
      </c>
      <c r="F507" s="9" t="s">
        <v>27</v>
      </c>
      <c r="G507" s="9"/>
    </row>
    <row r="508" spans="1:11" x14ac:dyDescent="0.2">
      <c r="A508" s="4"/>
      <c r="B508" s="5"/>
      <c r="C508" s="6"/>
      <c r="D508" s="9"/>
      <c r="E508" s="9">
        <f>SUM(K497:K504)</f>
        <v>0</v>
      </c>
      <c r="F508" s="9" t="s">
        <v>29</v>
      </c>
      <c r="G508" s="9"/>
    </row>
    <row r="509" spans="1:11" x14ac:dyDescent="0.2">
      <c r="A509" s="235" t="s">
        <v>83</v>
      </c>
      <c r="B509" s="236"/>
      <c r="C509" s="236"/>
      <c r="D509" s="236"/>
      <c r="E509" s="236"/>
      <c r="F509" s="236"/>
      <c r="G509" s="237"/>
      <c r="H509" s="2"/>
      <c r="I509" s="2"/>
      <c r="J509" s="2"/>
    </row>
    <row r="510" spans="1:11" x14ac:dyDescent="0.2">
      <c r="A510" s="4">
        <v>1</v>
      </c>
      <c r="B510" s="5"/>
      <c r="C510" s="6"/>
      <c r="D510" s="5" t="str">
        <f>IF(B510="","",LOOKUP(B510,Entries!B$2:B$995,Entries!K$2:K$995))</f>
        <v/>
      </c>
      <c r="E510" s="5" t="str">
        <f>IF(B510="","",LOOKUP(B510,Entries!B$2:B$995,Entries!E$2:E$995))</f>
        <v/>
      </c>
      <c r="F510" s="5" t="str">
        <f>IF(B510="","",LOOKUP(B510,Entries!B$2:B$995,Entries!F$2:F$995))</f>
        <v/>
      </c>
      <c r="G510" s="5" t="str">
        <f>IF(B510="","",LOOKUP(B510,Entries!B$2:B$995,Entries!G$2:G$995))</f>
        <v/>
      </c>
      <c r="H510" s="3">
        <f>IF(F510="Skyrac AC",8,0)</f>
        <v>0</v>
      </c>
      <c r="I510" s="3">
        <f>IF(F510="Longwood Harriers",8,0)</f>
        <v>0</v>
      </c>
      <c r="J510" s="3">
        <f>IF(F510="Keighley &amp; Craven",8,0)</f>
        <v>0</v>
      </c>
      <c r="K510" s="3">
        <f>IF(F510="Pontefract AC",8,0)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IF(B511="","",LOOKUP(B511,Entries!B$2:B$995,Entries!K$2:K$995))</f>
        <v/>
      </c>
      <c r="E511" s="5" t="str">
        <f>IF(B511="","",LOOKUP(B511,Entries!B$2:B$995,Entries!E$2:E$995))</f>
        <v/>
      </c>
      <c r="F511" s="5" t="str">
        <f>IF(B511="","",LOOKUP(B511,Entries!B$2:B$995,Entries!F$2:F$995))</f>
        <v/>
      </c>
      <c r="G511" s="5" t="str">
        <f>IF(B511="","",LOOKUP(B511,Entries!B$2:B$995,Entries!G$2:G$995))</f>
        <v/>
      </c>
      <c r="H511" s="3">
        <f>IF(F511="Skyrac AC",7,0)</f>
        <v>0</v>
      </c>
      <c r="I511" s="3">
        <f>IF(F511="Longwood Harriers",7,0)</f>
        <v>0</v>
      </c>
      <c r="J511" s="3">
        <f>IF(F511="Keighley &amp; Craven",7,0)</f>
        <v>0</v>
      </c>
      <c r="K511" s="3">
        <f>IF(F511="Pontefract AC",7,0)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IF(B512="","",LOOKUP(B512,Entries!B$2:B$995,Entries!K$2:K$995))</f>
        <v/>
      </c>
      <c r="E512" s="5" t="str">
        <f>IF(B512="","",LOOKUP(B512,Entries!B$2:B$995,Entries!E$2:E$995))</f>
        <v/>
      </c>
      <c r="F512" s="5" t="str">
        <f>IF(B512="","",LOOKUP(B512,Entries!B$2:B$995,Entries!F$2:F$995))</f>
        <v/>
      </c>
      <c r="G512" s="5" t="str">
        <f>IF(B512="","",LOOKUP(B512,Entries!B$2:B$995,Entries!G$2:G$995))</f>
        <v/>
      </c>
      <c r="H512" s="3">
        <f>IF(F512="Skyrac AC",6,0)</f>
        <v>0</v>
      </c>
      <c r="I512" s="3">
        <f>IF(F512="Longwood Harriers",6,0)</f>
        <v>0</v>
      </c>
      <c r="J512" s="3">
        <f>IF(F512="Keighley &amp; Craven",6,0)</f>
        <v>0</v>
      </c>
      <c r="K512" s="3">
        <f>IF(F512="Pontefract AC",6,0)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IF(B513="","",LOOKUP(B513,Entries!B$2:B$995,Entries!K$2:K$995))</f>
        <v/>
      </c>
      <c r="E513" s="5" t="str">
        <f>IF(B513="","",LOOKUP(B513,Entries!B$2:B$995,Entries!E$2:E$995))</f>
        <v/>
      </c>
      <c r="F513" s="5" t="str">
        <f>IF(B513="","",LOOKUP(B513,Entries!B$2:B$995,Entries!F$2:F$995))</f>
        <v/>
      </c>
      <c r="G513" s="5" t="str">
        <f>IF(B513="","",LOOKUP(B513,Entries!B$2:B$995,Entries!G$2:G$995))</f>
        <v/>
      </c>
      <c r="H513" s="3">
        <f>IF(F513="Skyrac AC",5,0)</f>
        <v>0</v>
      </c>
      <c r="I513" s="3">
        <f>IF(F513="Longwood Harriers",5,0)</f>
        <v>0</v>
      </c>
      <c r="J513" s="3">
        <f>IF(F513="Keighley &amp; Craven",5,0)</f>
        <v>0</v>
      </c>
      <c r="K513" s="3">
        <f>IF(F513="Pontefract AC",5,0)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IF(B514="","",LOOKUP(B514,Entries!B$2:B$995,Entries!K$2:K$995))</f>
        <v/>
      </c>
      <c r="E514" s="5" t="str">
        <f>IF(B514="","",LOOKUP(B514,Entries!B$2:B$995,Entries!E$2:E$995))</f>
        <v/>
      </c>
      <c r="F514" s="5" t="str">
        <f>IF(B514="","",LOOKUP(B514,Entries!B$2:B$995,Entries!F$2:F$995))</f>
        <v/>
      </c>
      <c r="G514" s="5" t="str">
        <f>IF(B514="","",LOOKUP(B514,Entries!B$2:B$995,Entries!G$2:G$995))</f>
        <v/>
      </c>
      <c r="H514" s="3">
        <f>IF(F514="Skyrac AC",4,0)</f>
        <v>0</v>
      </c>
      <c r="I514" s="3">
        <f>IF(F514="Longwood Harriers",4,0)</f>
        <v>0</v>
      </c>
      <c r="J514" s="3">
        <f>IF(F514="Keighley &amp; Craven",4,0)</f>
        <v>0</v>
      </c>
      <c r="K514" s="3">
        <f>IF(F514="Pontefract AC",4,0)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IF(B515="","",LOOKUP(B515,Entries!B$2:B$995,Entries!K$2:K$995))</f>
        <v/>
      </c>
      <c r="E515" s="5" t="str">
        <f>IF(B515="","",LOOKUP(B515,Entries!B$2:B$995,Entries!E$2:E$995))</f>
        <v/>
      </c>
      <c r="F515" s="5" t="str">
        <f>IF(B515="","",LOOKUP(B515,Entries!B$2:B$995,Entries!F$2:F$995))</f>
        <v/>
      </c>
      <c r="G515" s="5" t="str">
        <f>IF(B515="","",LOOKUP(B515,Entries!B$2:B$995,Entries!G$2:G$995))</f>
        <v/>
      </c>
      <c r="H515" s="3">
        <f>IF(F515="Skyrac AC",3,0)</f>
        <v>0</v>
      </c>
      <c r="I515" s="3">
        <f>IF(F515="Longwood Harriers",3,0)</f>
        <v>0</v>
      </c>
      <c r="J515" s="3">
        <f>IF(F515="Keighley &amp; Craven",3,0)</f>
        <v>0</v>
      </c>
      <c r="K515" s="3">
        <f>IF(F515="Pontefract AC",3,0)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IF(B516="","",LOOKUP(B516,Entries!B$2:B$995,Entries!K$2:K$995))</f>
        <v/>
      </c>
      <c r="E516" s="5" t="str">
        <f>IF(B516="","",LOOKUP(B516,Entries!B$2:B$995,Entries!E$2:E$995))</f>
        <v/>
      </c>
      <c r="F516" s="5" t="str">
        <f>IF(B516="","",LOOKUP(B516,Entries!B$2:B$995,Entries!F$2:F$995))</f>
        <v/>
      </c>
      <c r="G516" s="5" t="str">
        <f>IF(B516="","",LOOKUP(B516,Entries!B$2:B$995,Entries!G$2:G$995))</f>
        <v/>
      </c>
      <c r="H516" s="3">
        <f>IF(F516="Skyrac AC",2,0)</f>
        <v>0</v>
      </c>
      <c r="I516" s="3">
        <f>IF(F516="Longwood Harriers",2,0)</f>
        <v>0</v>
      </c>
      <c r="J516" s="3">
        <f>IF(F516="Keighley &amp; Craven",2,0)</f>
        <v>0</v>
      </c>
      <c r="K516" s="3">
        <f>IF(F516="Pontefract AC",2,0)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IF(B517="","",LOOKUP(B517,Entries!B$2:B$995,Entries!K$2:K$995))</f>
        <v/>
      </c>
      <c r="E517" s="5" t="str">
        <f>IF(B517="","",LOOKUP(B517,Entries!B$2:B$995,Entries!E$2:E$995))</f>
        <v/>
      </c>
      <c r="F517" s="5" t="str">
        <f>IF(B517="","",LOOKUP(B517,Entries!B$2:B$995,Entries!F$2:F$995))</f>
        <v/>
      </c>
      <c r="G517" s="5" t="str">
        <f>IF(B517="","",LOOKUP(B517,Entries!B$2:B$995,Entries!G$2:G$995))</f>
        <v/>
      </c>
      <c r="H517" s="3">
        <f>IF(F517="Skyrac AC",1,0)</f>
        <v>0</v>
      </c>
      <c r="I517" s="3">
        <f>IF(F517="Longwood Harriers",1,0)</f>
        <v>0</v>
      </c>
      <c r="J517" s="3">
        <f>IF(F517="Keighley &amp; Craven",1,0)</f>
        <v>0</v>
      </c>
      <c r="K517" s="3">
        <f>IF(F517="Pontefract AC",1,0)</f>
        <v>0</v>
      </c>
    </row>
    <row r="518" spans="1:11" x14ac:dyDescent="0.2">
      <c r="A518" s="4"/>
      <c r="B518" s="5"/>
      <c r="C518" s="6"/>
      <c r="D518" s="8" t="s">
        <v>17</v>
      </c>
      <c r="E518" s="9">
        <f>SUM(H510:H517)</f>
        <v>0</v>
      </c>
      <c r="F518" s="9" t="s">
        <v>28</v>
      </c>
      <c r="G518" s="9"/>
    </row>
    <row r="519" spans="1:11" x14ac:dyDescent="0.2">
      <c r="A519" s="4"/>
      <c r="B519" s="5"/>
      <c r="C519" s="6"/>
      <c r="D519" s="9"/>
      <c r="E519" s="9">
        <f>SUM(I510:I517)</f>
        <v>0</v>
      </c>
      <c r="F519" s="9" t="s">
        <v>1337</v>
      </c>
      <c r="G519" s="9"/>
    </row>
    <row r="520" spans="1:11" x14ac:dyDescent="0.2">
      <c r="A520" s="4"/>
      <c r="B520" s="5"/>
      <c r="C520" s="6"/>
      <c r="D520" s="31"/>
      <c r="E520" s="9">
        <f>SUM(J510:J517)</f>
        <v>0</v>
      </c>
      <c r="F520" s="9" t="s">
        <v>27</v>
      </c>
      <c r="G520" s="9"/>
    </row>
    <row r="521" spans="1:11" x14ac:dyDescent="0.2">
      <c r="A521" s="4"/>
      <c r="B521" s="5"/>
      <c r="C521" s="6"/>
      <c r="D521" s="9"/>
      <c r="E521" s="9">
        <f>SUM(K510:K517)</f>
        <v>0</v>
      </c>
      <c r="F521" s="9" t="s">
        <v>29</v>
      </c>
      <c r="G521" s="9"/>
    </row>
  </sheetData>
  <mergeCells count="79">
    <mergeCell ref="M433:S433"/>
    <mergeCell ref="A444:G444"/>
    <mergeCell ref="M442:S442"/>
    <mergeCell ref="A496:G496"/>
    <mergeCell ref="A509:G509"/>
    <mergeCell ref="M460:S460"/>
    <mergeCell ref="A457:G457"/>
    <mergeCell ref="A470:G470"/>
    <mergeCell ref="A483:G483"/>
    <mergeCell ref="M451:S451"/>
    <mergeCell ref="A379:G379"/>
    <mergeCell ref="M379:S379"/>
    <mergeCell ref="M424:S424"/>
    <mergeCell ref="A431:G431"/>
    <mergeCell ref="M415:S415"/>
    <mergeCell ref="A418:G418"/>
    <mergeCell ref="M388:S388"/>
    <mergeCell ref="A392:G392"/>
    <mergeCell ref="M397:S397"/>
    <mergeCell ref="A405:G405"/>
    <mergeCell ref="M406:S406"/>
    <mergeCell ref="A353:G353"/>
    <mergeCell ref="M353:S353"/>
    <mergeCell ref="A366:G366"/>
    <mergeCell ref="A275:G275"/>
    <mergeCell ref="M275:S275"/>
    <mergeCell ref="A288:G288"/>
    <mergeCell ref="M288:S288"/>
    <mergeCell ref="A301:G301"/>
    <mergeCell ref="M301:S301"/>
    <mergeCell ref="A314:G314"/>
    <mergeCell ref="M314:S314"/>
    <mergeCell ref="A327:G327"/>
    <mergeCell ref="M327:S327"/>
    <mergeCell ref="A340:G340"/>
    <mergeCell ref="M340:S340"/>
    <mergeCell ref="M366:S366"/>
    <mergeCell ref="A236:G236"/>
    <mergeCell ref="M236:S236"/>
    <mergeCell ref="A249:G249"/>
    <mergeCell ref="M249:S249"/>
    <mergeCell ref="A262:G262"/>
    <mergeCell ref="M262:S262"/>
    <mergeCell ref="A197:G197"/>
    <mergeCell ref="M197:S197"/>
    <mergeCell ref="A210:G210"/>
    <mergeCell ref="M210:S210"/>
    <mergeCell ref="A223:G223"/>
    <mergeCell ref="M223:S223"/>
    <mergeCell ref="A158:G158"/>
    <mergeCell ref="M158:S158"/>
    <mergeCell ref="A171:G171"/>
    <mergeCell ref="M171:S171"/>
    <mergeCell ref="A184:G184"/>
    <mergeCell ref="M184:S184"/>
    <mergeCell ref="A119:G119"/>
    <mergeCell ref="M119:S119"/>
    <mergeCell ref="A132:G132"/>
    <mergeCell ref="M132:S132"/>
    <mergeCell ref="A145:G145"/>
    <mergeCell ref="M145:S145"/>
    <mergeCell ref="A80:G80"/>
    <mergeCell ref="M80:S80"/>
    <mergeCell ref="A93:G93"/>
    <mergeCell ref="M93:S93"/>
    <mergeCell ref="A106:G106"/>
    <mergeCell ref="M106:S106"/>
    <mergeCell ref="A41:G41"/>
    <mergeCell ref="M41:S41"/>
    <mergeCell ref="A54:G54"/>
    <mergeCell ref="M54:S54"/>
    <mergeCell ref="A67:G67"/>
    <mergeCell ref="M67:S67"/>
    <mergeCell ref="A2:G2"/>
    <mergeCell ref="M2:S2"/>
    <mergeCell ref="A15:G15"/>
    <mergeCell ref="M15:S15"/>
    <mergeCell ref="A28:G28"/>
    <mergeCell ref="M28:S28"/>
  </mergeCell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81"/>
  <sheetViews>
    <sheetView topLeftCell="A411" zoomScale="85" zoomScaleNormal="85" workbookViewId="0">
      <selection activeCell="O416" sqref="O416"/>
    </sheetView>
  </sheetViews>
  <sheetFormatPr defaultRowHeight="12.75" x14ac:dyDescent="0.2"/>
  <cols>
    <col min="1" max="1" width="5.140625" style="7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10" width="2.140625" style="10" bestFit="1" customWidth="1"/>
    <col min="11" max="12" width="2.140625" style="10" customWidth="1"/>
    <col min="13" max="13" width="5.85546875" style="7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2" width="2.140625" style="3" bestFit="1" customWidth="1"/>
    <col min="23" max="23" width="2.85546875" style="3" customWidth="1"/>
    <col min="24" max="24" width="2.5703125" style="3" customWidth="1"/>
    <col min="25" max="25" width="20.42578125" style="3" customWidth="1"/>
    <col min="26" max="26" width="12" style="3" customWidth="1"/>
    <col min="27" max="28" width="15.5703125" style="3" customWidth="1"/>
    <col min="29" max="16384" width="9.140625" style="3"/>
  </cols>
  <sheetData>
    <row r="1" spans="1:26" s="10" customFormat="1" ht="17.100000000000001" customHeight="1" thickBot="1" x14ac:dyDescent="0.25">
      <c r="A1" s="11" t="s">
        <v>8</v>
      </c>
      <c r="B1" s="12" t="s">
        <v>4</v>
      </c>
      <c r="C1" s="12" t="s">
        <v>2</v>
      </c>
      <c r="D1" s="12" t="s">
        <v>3</v>
      </c>
      <c r="E1" s="12" t="s">
        <v>6</v>
      </c>
      <c r="F1" s="12" t="s">
        <v>18</v>
      </c>
      <c r="G1" s="12" t="s">
        <v>31</v>
      </c>
      <c r="H1" s="14"/>
      <c r="I1" s="14"/>
      <c r="J1" s="14"/>
      <c r="K1" s="14"/>
      <c r="L1" s="14"/>
      <c r="M1" s="15" t="s">
        <v>8</v>
      </c>
      <c r="N1" s="15" t="s">
        <v>4</v>
      </c>
      <c r="O1" s="15" t="s">
        <v>9</v>
      </c>
      <c r="P1" s="12" t="s">
        <v>3</v>
      </c>
      <c r="Q1" s="12" t="s">
        <v>6</v>
      </c>
      <c r="R1" s="16" t="s">
        <v>18</v>
      </c>
      <c r="S1" s="17" t="s">
        <v>31</v>
      </c>
      <c r="T1" s="13"/>
      <c r="U1" s="13"/>
      <c r="V1" s="13"/>
      <c r="W1" s="14"/>
    </row>
    <row r="2" spans="1:26" x14ac:dyDescent="0.2">
      <c r="A2" s="235" t="s">
        <v>32</v>
      </c>
      <c r="B2" s="236"/>
      <c r="C2" s="236"/>
      <c r="D2" s="236"/>
      <c r="E2" s="236"/>
      <c r="F2" s="236"/>
      <c r="G2" s="237"/>
      <c r="M2" s="241" t="s">
        <v>101</v>
      </c>
      <c r="N2" s="242"/>
      <c r="O2" s="242"/>
      <c r="P2" s="242"/>
      <c r="Q2" s="242"/>
      <c r="R2" s="242"/>
      <c r="S2" s="243"/>
      <c r="T2" s="2"/>
      <c r="U2" s="2"/>
      <c r="V2" s="2"/>
      <c r="Y2" s="33" t="s">
        <v>59</v>
      </c>
      <c r="Z2" s="33"/>
    </row>
    <row r="3" spans="1:26" x14ac:dyDescent="0.2">
      <c r="A3" s="4">
        <v>1</v>
      </c>
      <c r="B3" s="5">
        <v>851</v>
      </c>
      <c r="C3" s="6">
        <v>55.4</v>
      </c>
      <c r="D3" s="5" t="str">
        <f>IF(B3="","",LOOKUP(B3,Entries!B$2:B$995,Entries!K$2:K$995))</f>
        <v>Estelle Williams</v>
      </c>
      <c r="E3" s="5" t="str">
        <f>IF(B3="","",LOOKUP(B3,Entries!B$2:B$995,Entries!E$2:E$995))</f>
        <v>F17</v>
      </c>
      <c r="F3" s="5" t="str">
        <f>IF(B3="","",LOOKUP(B3,Entries!B$2:B$995,Entries!F$2:F$995))</f>
        <v>Spenborough &amp; DIstrict AC</v>
      </c>
      <c r="G3" s="5" t="str">
        <f>IF(B3="","",LOOKUP(B3,Entries!B$2:B$995,Entries!G$2:G$995))</f>
        <v>F</v>
      </c>
      <c r="H3" s="10">
        <f>IF(F3="Halifax Harriers",8,0)</f>
        <v>0</v>
      </c>
      <c r="I3" s="10">
        <f>IF(F3="Leeds City AC",8,0)</f>
        <v>0</v>
      </c>
      <c r="J3" s="10">
        <f>IF(F3="Spenborough &amp; District AC",8,0)</f>
        <v>8</v>
      </c>
      <c r="M3" s="4">
        <v>1</v>
      </c>
      <c r="N3" s="5"/>
      <c r="O3" s="6"/>
      <c r="P3" s="5" t="str">
        <f>IF(N3="","",LOOKUP(N3,Entries!B$2:B$995,Entries!K$2:K$995))</f>
        <v/>
      </c>
      <c r="Q3" s="5" t="str">
        <f>IF(N3="","",LOOKUP(N3,Entries!B$2:B$995,Entries!E$2:E$995))</f>
        <v/>
      </c>
      <c r="R3" s="5" t="str">
        <f>IF(N3="","",LOOKUP(N3,Entries!B$2:B$995,Entries!F$2:F$995))</f>
        <v/>
      </c>
      <c r="S3" s="5" t="str">
        <f>IF(N3="","",LOOKUP(N3,Entries!B$2:B$995,Entries!G$2:G$995))</f>
        <v/>
      </c>
      <c r="T3" s="3">
        <f>IF(R3="Halifax Harriers",8,0)</f>
        <v>0</v>
      </c>
      <c r="U3" s="3">
        <f>IF(R3="Leeds City AC",8,0)</f>
        <v>0</v>
      </c>
      <c r="V3" s="3">
        <f>IF(R3="Spenborough &amp; District AC",8,0)</f>
        <v>0</v>
      </c>
      <c r="Y3" s="9" t="s">
        <v>108</v>
      </c>
      <c r="Z3" s="34">
        <f>SUM(E11,E23,Q11,Q23,Q35,E35,Q47,E47,Q59,E59,Q71,E71,Q83,E83,Q95,E95,Q107,E107,Q119,E119,Q131,E131,E143,Q143,Q155,E155,Q167,E167,Q179,E179,Q191,E191,Q203,E203,Q215,E215,Q227,E227,Q239,E239,Q251,E251,Q263,E263,E275,Q275,Q287,E287,Q299,E299,Q311,E311,Q323,E323,Q335,E335,Q347,E347,Q356,E359,E371,E383,E395,E407,E419,E431,E443,E455,E467,E479,Q365,Q374,Q383,Q392,Q410,Q419,Q428,Q437,Q401)</f>
        <v>236</v>
      </c>
    </row>
    <row r="4" spans="1:26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10">
        <f>IF(F4="Halifax Harriers",7,0)</f>
        <v>0</v>
      </c>
      <c r="I4" s="10">
        <f>IF(F4="Leeds City AC",7,0)</f>
        <v>0</v>
      </c>
      <c r="J4" s="10">
        <f>IF(F4="Spenborough &amp; District AC",7,0)</f>
        <v>0</v>
      </c>
      <c r="M4" s="4">
        <v>2</v>
      </c>
      <c r="N4" s="5"/>
      <c r="O4" s="6"/>
      <c r="P4" s="5" t="str">
        <f>IF(N4="","",LOOKUP(N4,Entries!B$2:B$995,Entries!K$2:K$995))</f>
        <v/>
      </c>
      <c r="Q4" s="5" t="str">
        <f>IF(N4="","",LOOKUP(N4,Entries!B$2:B$995,Entries!E$2:E$995))</f>
        <v/>
      </c>
      <c r="R4" s="5" t="str">
        <f>IF(N4="","",LOOKUP(N4,Entries!B$2:B$995,Entries!F$2:F$995))</f>
        <v/>
      </c>
      <c r="S4" s="5" t="str">
        <f>IF(N4="","",LOOKUP(N4,Entries!B$2:B$995,Entries!G$2:G$995))</f>
        <v/>
      </c>
      <c r="T4" s="3">
        <f>IF(R4="Halifax Harriers",7,0)</f>
        <v>0</v>
      </c>
      <c r="U4" s="3">
        <f>IF(R4="Leeds City AC",7,0)</f>
        <v>0</v>
      </c>
      <c r="V4" s="3">
        <f>IF(R4="Spenborough &amp; District AC",7,0)</f>
        <v>0</v>
      </c>
      <c r="Y4" s="9" t="s">
        <v>1183</v>
      </c>
      <c r="Z4" s="34">
        <f>SUM(E12,E24,Q12,Q24,Q36,E36,Q48,E48,Q60,E60,Q72,E72,Q84,E84,Q96,E96,Q108,E108,Q120,E120,Q132,E132,E144,Q144,Q156,E156,Q168,E168,Q180,E180,Q192,E192,Q204,E204,Q216,E216,Q228,E228,Q240,E240,Q252,E252,Q264,E264,E276,Q276,Q288,E288,Q300,E300,Q312,E312,Q324,E324,Q336,E336,Q348,E348,Q357,E360,E372,E384,E396,E408,E420,E432,E444,E456,E468,E480,Q366,Q375,Q384,Q393,Q411,Q420,Q429,Q438,Q402)</f>
        <v>384</v>
      </c>
    </row>
    <row r="5" spans="1:26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10">
        <f>IF(F5="Halifax Harriers",6,0)</f>
        <v>0</v>
      </c>
      <c r="I5" s="10">
        <f>IF(F5="Leeds City AC",6,0)</f>
        <v>0</v>
      </c>
      <c r="J5" s="10">
        <f>IF(F5="Spenborough &amp; District AC",6,0)</f>
        <v>0</v>
      </c>
      <c r="M5" s="4">
        <v>3</v>
      </c>
      <c r="N5" s="5"/>
      <c r="O5" s="6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3">
        <f>IF(R5="Halifax Harriers",6,0)</f>
        <v>0</v>
      </c>
      <c r="U5" s="3">
        <f>IF(R5="Leeds City AC",6,0)</f>
        <v>0</v>
      </c>
      <c r="V5" s="3">
        <f>IF(R5="Spenborough &amp; District AC",6,0)</f>
        <v>0</v>
      </c>
      <c r="Y5" s="9" t="s">
        <v>1338</v>
      </c>
      <c r="Z5" s="34">
        <f>SUM(E13,E25,Q13,Q25,Q37,E37,Q49,E49,Q61,E61,Q73,E73,Q85,E85,Q97,E97,Q109,E109,Q121,E121,Q133,E133,E145,Q145,Q157,E157,Q169,E169,Q181,E181,Q193,E193,Q205,E205,Q217,E217,Q229,E229,Q241,E241,Q253,E253,Q265,E265,E277,Q277,Q289,E289,Q301,E301,Q313,E313,Q325,E325,Q337,E337,Q349,E349,Q358,E361,E373,E385,E397,E409,E421,E433,E445,E457,E469,E481,Q367,Q376,Q385,Q394,Q412,Q421,Q430,Q439,Q403)</f>
        <v>304</v>
      </c>
    </row>
    <row r="6" spans="1:26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10">
        <f>IF(F6="Halifax Harriers",5,0)</f>
        <v>0</v>
      </c>
      <c r="I6" s="10">
        <f>IF(F6="Leeds City AC",5,0)</f>
        <v>0</v>
      </c>
      <c r="J6" s="10">
        <f>IF(F6="Spenborough &amp; District AC",5,0)</f>
        <v>0</v>
      </c>
      <c r="M6" s="4">
        <v>4</v>
      </c>
      <c r="N6" s="5"/>
      <c r="O6" s="6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3">
        <f>IF(R6="Halifax Harriers",5,0)</f>
        <v>0</v>
      </c>
      <c r="U6" s="3">
        <f>IF(R6="Leeds City AC",5,0)</f>
        <v>0</v>
      </c>
      <c r="V6" s="3">
        <f>IF(R6="Spenborough &amp; District AC",5,0)</f>
        <v>0</v>
      </c>
    </row>
    <row r="7" spans="1:26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10">
        <f>IF(F7="Halifax Harriers",4,0)</f>
        <v>0</v>
      </c>
      <c r="I7" s="10">
        <f>IF(F7="Leeds City AC",4,0)</f>
        <v>0</v>
      </c>
      <c r="J7" s="10">
        <f>IF(F7="Spenborough &amp; District AC",4,0)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3">
        <f>IF(R7="Halifax Harriers",4,0)</f>
        <v>0</v>
      </c>
      <c r="U7" s="3">
        <f>IF(R7="Leeds City AC",4,0)</f>
        <v>0</v>
      </c>
      <c r="V7" s="3">
        <f>IF(R7="Spenborough &amp; District AC",4,0)</f>
        <v>0</v>
      </c>
    </row>
    <row r="8" spans="1:26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10">
        <f>IF(F8="Halifax Harriers",3,0)</f>
        <v>0</v>
      </c>
      <c r="I8" s="10">
        <f>IF(F8="Leeds City AC",3,0)</f>
        <v>0</v>
      </c>
      <c r="J8" s="10">
        <f>IF(F8="Spenborough &amp; District AC",3,0)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3">
        <f>IF(R8="Halifax Harriers",3,0)</f>
        <v>0</v>
      </c>
      <c r="U8" s="3">
        <f>IF(R8="Leeds City AC",3,0)</f>
        <v>0</v>
      </c>
      <c r="V8" s="3">
        <f>IF(R8="Spenborough &amp; District AC",3,0)</f>
        <v>0</v>
      </c>
    </row>
    <row r="9" spans="1:26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10">
        <f>IF(F9="Halifax Harriers",2,0)</f>
        <v>0</v>
      </c>
      <c r="I9" s="10">
        <f>IF(F9="Leeds City AC",2,0)</f>
        <v>0</v>
      </c>
      <c r="J9" s="10">
        <f>IF(F9="Spenborough &amp; District AC",2,0)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3">
        <f>IF(R9="Halifax Harriers",2,0)</f>
        <v>0</v>
      </c>
      <c r="U9" s="3">
        <f>IF(R9="Leeds City AC",2,0)</f>
        <v>0</v>
      </c>
      <c r="V9" s="3">
        <f>IF(R9="Spenborough &amp; District AC",2,0)</f>
        <v>0</v>
      </c>
    </row>
    <row r="10" spans="1:26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10">
        <f>IF(F10="Halifax Harriers",1,0)</f>
        <v>0</v>
      </c>
      <c r="I10" s="10">
        <f>IF(G10="Leeds City AC",1,0)</f>
        <v>0</v>
      </c>
      <c r="J10" s="10">
        <f>IF(F10="Spenborough &amp; District AC",1,0)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3">
        <f>IF(R10="Halifax Harriers",1,0)</f>
        <v>0</v>
      </c>
      <c r="U10" s="3">
        <f>IF(S10="Leeds City AC",1,0)</f>
        <v>0</v>
      </c>
      <c r="V10" s="3">
        <f>IF(R10="Spenborough &amp; District AC",1,0)</f>
        <v>0</v>
      </c>
    </row>
    <row r="11" spans="1:26" x14ac:dyDescent="0.2">
      <c r="A11" s="4"/>
      <c r="B11" s="5"/>
      <c r="C11" s="6"/>
      <c r="D11" s="8" t="s">
        <v>17</v>
      </c>
      <c r="E11" s="9">
        <f>SUM(H3:H10)</f>
        <v>0</v>
      </c>
      <c r="F11" s="9" t="s">
        <v>108</v>
      </c>
      <c r="G11" s="9"/>
      <c r="M11" s="4"/>
      <c r="N11" s="5"/>
      <c r="O11" s="118"/>
      <c r="P11" s="8" t="s">
        <v>17</v>
      </c>
      <c r="Q11" s="9">
        <f>SUM(T3:T10)</f>
        <v>0</v>
      </c>
      <c r="R11" s="9" t="s">
        <v>108</v>
      </c>
      <c r="S11" s="9"/>
    </row>
    <row r="12" spans="1:26" x14ac:dyDescent="0.2">
      <c r="A12" s="4"/>
      <c r="B12" s="5"/>
      <c r="C12" s="6"/>
      <c r="D12" s="9"/>
      <c r="E12" s="9">
        <f>SUM(I3:I10)</f>
        <v>0</v>
      </c>
      <c r="F12" s="9" t="s">
        <v>1183</v>
      </c>
      <c r="G12" s="9"/>
      <c r="M12" s="4"/>
      <c r="N12" s="5"/>
      <c r="O12" s="118"/>
      <c r="P12" s="9"/>
      <c r="Q12" s="9">
        <f>SUM(U3:U10)</f>
        <v>0</v>
      </c>
      <c r="R12" s="9" t="s">
        <v>1183</v>
      </c>
      <c r="S12" s="9"/>
    </row>
    <row r="13" spans="1:26" ht="13.5" thickBot="1" x14ac:dyDescent="0.25">
      <c r="A13" s="4"/>
      <c r="B13" s="5"/>
      <c r="C13" s="6"/>
      <c r="D13" s="31"/>
      <c r="E13" s="9">
        <f>SUM(J3:J10)</f>
        <v>8</v>
      </c>
      <c r="F13" s="9" t="s">
        <v>1338</v>
      </c>
      <c r="G13" s="32"/>
      <c r="M13" s="28"/>
      <c r="N13" s="29"/>
      <c r="O13" s="30"/>
      <c r="P13" s="9"/>
      <c r="Q13" s="9">
        <f>SUM(V3:V10)</f>
        <v>0</v>
      </c>
      <c r="R13" s="9" t="s">
        <v>1338</v>
      </c>
      <c r="S13" s="32"/>
    </row>
    <row r="14" spans="1:26" x14ac:dyDescent="0.2">
      <c r="A14" s="235" t="s">
        <v>33</v>
      </c>
      <c r="B14" s="236"/>
      <c r="C14" s="236"/>
      <c r="D14" s="236"/>
      <c r="E14" s="236"/>
      <c r="F14" s="236"/>
      <c r="G14" s="237"/>
      <c r="M14" s="114"/>
      <c r="N14" s="115"/>
      <c r="O14" s="115"/>
      <c r="P14" s="119" t="s">
        <v>102</v>
      </c>
      <c r="Q14" s="115"/>
      <c r="R14" s="115"/>
      <c r="S14" s="116"/>
    </row>
    <row r="15" spans="1:26" x14ac:dyDescent="0.2">
      <c r="A15" s="4">
        <v>1</v>
      </c>
      <c r="B15" s="5">
        <v>804</v>
      </c>
      <c r="C15" s="6">
        <v>71.599999999999994</v>
      </c>
      <c r="D15" s="5" t="str">
        <f>IF(B15="","",LOOKUP(B15,Entries!B$2:B$995,Entries!K$2:K$995))</f>
        <v>Joseph Friend</v>
      </c>
      <c r="E15" s="5" t="str">
        <f>IF(B15="","",LOOKUP(B15,Entries!B$2:B$995,Entries!E$2:E$995))</f>
        <v>M17</v>
      </c>
      <c r="F15" s="5" t="str">
        <f>IF(B15="","",LOOKUP(B15,Entries!B$2:B$995,Entries!F$2:F$995))</f>
        <v>Leeds City AC</v>
      </c>
      <c r="G15" s="5" t="str">
        <f>IF(B15="","",LOOKUP(B15,Entries!B$2:B$995,Entries!G$2:G$995))</f>
        <v>M</v>
      </c>
      <c r="H15" s="10">
        <f>IF(F15="Halifax Harriers",8,0)</f>
        <v>0</v>
      </c>
      <c r="I15" s="10">
        <f>IF(F15="Leeds City AC",8,0)</f>
        <v>8</v>
      </c>
      <c r="J15" s="10">
        <f>IF(F15="Spenborough &amp; District AC",8,0)</f>
        <v>0</v>
      </c>
      <c r="M15" s="4">
        <v>1</v>
      </c>
      <c r="N15" s="5"/>
      <c r="O15" s="6"/>
      <c r="P15" s="5" t="str">
        <f>IF(N15="","",LOOKUP(N15,Entries!B$2:B$995,Entries!K$2:K$995))</f>
        <v/>
      </c>
      <c r="Q15" s="5" t="str">
        <f>IF(N15="","",LOOKUP(N15,Entries!B$2:B$995,Entries!E$2:E$995))</f>
        <v/>
      </c>
      <c r="R15" s="5" t="str">
        <f>IF(N15="","",LOOKUP(N15,Entries!B$2:B$995,Entries!F$2:F$995))</f>
        <v/>
      </c>
      <c r="S15" s="5" t="str">
        <f>IF(N15="","",LOOKUP(N15,Entries!B$2:B$995,Entries!G$2:G$995))</f>
        <v/>
      </c>
      <c r="T15" s="3">
        <f>IF(R15="Halifax Harriers",8,0)</f>
        <v>0</v>
      </c>
      <c r="U15" s="3">
        <f>IF(R15="Leeds City AC",8,0)</f>
        <v>0</v>
      </c>
      <c r="V15" s="3">
        <f>IF(R15="Spenborough &amp; District AC",8,0)</f>
        <v>0</v>
      </c>
    </row>
    <row r="16" spans="1:26" x14ac:dyDescent="0.2">
      <c r="A16" s="4">
        <v>2</v>
      </c>
      <c r="B16" s="5"/>
      <c r="C16" s="6"/>
      <c r="D16" s="5" t="str">
        <f>IF(B16="","",LOOKUP(B16,Entries!B$2:B$995,Entries!K$2:K$995))</f>
        <v/>
      </c>
      <c r="E16" s="5" t="str">
        <f>IF(B16="","",LOOKUP(B16,Entries!B$2:B$995,Entries!E$2:E$995))</f>
        <v/>
      </c>
      <c r="F16" s="5" t="str">
        <f>IF(B16="","",LOOKUP(B16,Entries!B$2:B$995,Entries!F$2:F$995))</f>
        <v/>
      </c>
      <c r="G16" s="5" t="str">
        <f>IF(B16="","",LOOKUP(B16,Entries!B$2:B$995,Entries!G$2:G$995))</f>
        <v/>
      </c>
      <c r="H16" s="10">
        <f>IF(F16="Halifax Harriers",7,0)</f>
        <v>0</v>
      </c>
      <c r="I16" s="10">
        <f>IF(F16="Leeds City AC",7,0)</f>
        <v>0</v>
      </c>
      <c r="J16" s="10">
        <f>IF(F16="Spenborough &amp; District AC",7,0)</f>
        <v>0</v>
      </c>
      <c r="M16" s="4">
        <v>2</v>
      </c>
      <c r="N16" s="5"/>
      <c r="O16" s="6"/>
      <c r="P16" s="5" t="str">
        <f>IF(N16="","",LOOKUP(N16,Entries!B$2:B$995,Entries!K$2:K$995))</f>
        <v/>
      </c>
      <c r="Q16" s="5" t="str">
        <f>IF(N16="","",LOOKUP(N16,Entries!B$2:B$995,Entries!E$2:E$995))</f>
        <v/>
      </c>
      <c r="R16" s="5" t="str">
        <f>IF(N16="","",LOOKUP(N16,Entries!B$2:B$995,Entries!F$2:F$995))</f>
        <v/>
      </c>
      <c r="S16" s="5" t="str">
        <f>IF(N16="","",LOOKUP(N16,Entries!B$2:B$995,Entries!G$2:G$995))</f>
        <v/>
      </c>
      <c r="T16" s="3">
        <f>IF(R16="Halifax Harriers",7,0)</f>
        <v>0</v>
      </c>
      <c r="U16" s="3">
        <f>IF(R16="Leeds City AC",7,0)</f>
        <v>0</v>
      </c>
      <c r="V16" s="3">
        <f>IF(R16="Spenborough &amp; District AC",7,0)</f>
        <v>0</v>
      </c>
    </row>
    <row r="17" spans="1:22" x14ac:dyDescent="0.2">
      <c r="A17" s="4">
        <v>3</v>
      </c>
      <c r="B17" s="5"/>
      <c r="C17" s="6"/>
      <c r="D17" s="5" t="str">
        <f>IF(B17="","",LOOKUP(B17,Entries!B$2:B$995,Entries!K$2:K$995))</f>
        <v/>
      </c>
      <c r="E17" s="5" t="str">
        <f>IF(B17="","",LOOKUP(B17,Entries!B$2:B$995,Entries!E$2:E$995))</f>
        <v/>
      </c>
      <c r="F17" s="5" t="str">
        <f>IF(B17="","",LOOKUP(B17,Entries!B$2:B$995,Entries!F$2:F$995))</f>
        <v/>
      </c>
      <c r="G17" s="5" t="str">
        <f>IF(B17="","",LOOKUP(B17,Entries!B$2:B$995,Entries!G$2:G$995))</f>
        <v/>
      </c>
      <c r="H17" s="10">
        <f>IF(F17="Halifax Harriers",6,0)</f>
        <v>0</v>
      </c>
      <c r="I17" s="10">
        <f>IF(F17="Leeds City AC",6,0)</f>
        <v>0</v>
      </c>
      <c r="J17" s="10">
        <f>IF(F17="Spenborough &amp; District AC",6,0)</f>
        <v>0</v>
      </c>
      <c r="M17" s="4">
        <v>3</v>
      </c>
      <c r="N17" s="5"/>
      <c r="O17" s="6"/>
      <c r="P17" s="5" t="str">
        <f>IF(N17="","",LOOKUP(N17,Entries!B$2:B$995,Entries!K$2:K$995))</f>
        <v/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3">
        <f>IF(R17="Halifax Harriers",6,0)</f>
        <v>0</v>
      </c>
      <c r="U17" s="3">
        <f>IF(R17="Leeds City AC",6,0)</f>
        <v>0</v>
      </c>
      <c r="V17" s="3">
        <f>IF(R17="Spenborough &amp; District AC",6,0)</f>
        <v>0</v>
      </c>
    </row>
    <row r="18" spans="1:22" x14ac:dyDescent="0.2">
      <c r="A18" s="4">
        <v>4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10">
        <f>IF(F18="Halifax Harriers",5,0)</f>
        <v>0</v>
      </c>
      <c r="I18" s="10">
        <f>IF(F18="Leeds City AC",5,0)</f>
        <v>0</v>
      </c>
      <c r="J18" s="10">
        <f>IF(F18="Spenborough &amp; District AC",5,0)</f>
        <v>0</v>
      </c>
      <c r="M18" s="4">
        <v>4</v>
      </c>
      <c r="N18" s="5"/>
      <c r="O18" s="6"/>
      <c r="P18" s="5" t="str">
        <f>IF(N18="","",LOOKUP(N18,Entries!B$2:B$995,Entries!K$2:K$995))</f>
        <v/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3">
        <f>IF(R18="Halifax Harriers",5,0)</f>
        <v>0</v>
      </c>
      <c r="U18" s="3">
        <f>IF(R18="Leeds City AC",5,0)</f>
        <v>0</v>
      </c>
      <c r="V18" s="3">
        <f>IF(R18="Spenborough &amp; District AC",5,0)</f>
        <v>0</v>
      </c>
    </row>
    <row r="19" spans="1:22" x14ac:dyDescent="0.2">
      <c r="A19" s="4">
        <v>5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10">
        <f>IF(F19="Halifax Harriers",4,0)</f>
        <v>0</v>
      </c>
      <c r="I19" s="10">
        <f>IF(F19="Leeds City AC",4,0)</f>
        <v>0</v>
      </c>
      <c r="J19" s="10">
        <f>IF(F19="Spenborough &amp; District AC",4,0)</f>
        <v>0</v>
      </c>
      <c r="M19" s="4">
        <v>5</v>
      </c>
      <c r="N19" s="5"/>
      <c r="O19" s="6"/>
      <c r="P19" s="5" t="str">
        <f>IF(N19="","",LOOKUP(N19,Entries!B$2:B$995,Entries!K$2:K$995))</f>
        <v/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3">
        <f>IF(R19="Halifax Harriers",4,0)</f>
        <v>0</v>
      </c>
      <c r="U19" s="3">
        <f>IF(R19="Leeds City AC",4,0)</f>
        <v>0</v>
      </c>
      <c r="V19" s="3">
        <f>IF(R19="Spenborough &amp; District AC",4,0)</f>
        <v>0</v>
      </c>
    </row>
    <row r="20" spans="1:22" x14ac:dyDescent="0.2">
      <c r="A20" s="4">
        <v>6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10">
        <f>IF(F20="Halifax Harriers",3,0)</f>
        <v>0</v>
      </c>
      <c r="I20" s="10">
        <f>IF(F20="Leeds City AC",3,0)</f>
        <v>0</v>
      </c>
      <c r="J20" s="10">
        <f>IF(F20="Spenborough &amp; District AC",3,0)</f>
        <v>0</v>
      </c>
      <c r="M20" s="4">
        <v>6</v>
      </c>
      <c r="N20" s="5"/>
      <c r="O20" s="6"/>
      <c r="P20" s="5" t="str">
        <f>IF(N20="","",LOOKUP(N20,Entries!B$2:B$995,Entries!K$2:K$995))</f>
        <v/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3">
        <f>IF(R20="Halifax Harriers",3,0)</f>
        <v>0</v>
      </c>
      <c r="U20" s="3">
        <f>IF(R20="Leeds City AC",3,0)</f>
        <v>0</v>
      </c>
      <c r="V20" s="3">
        <f>IF(R20="Spenborough &amp; District AC",3,0)</f>
        <v>0</v>
      </c>
    </row>
    <row r="21" spans="1:22" x14ac:dyDescent="0.2">
      <c r="A21" s="4">
        <v>7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10">
        <f>IF(F21="Halifax Harriers",2,0)</f>
        <v>0</v>
      </c>
      <c r="I21" s="10">
        <f>IF(F21="Leeds City AC",2,0)</f>
        <v>0</v>
      </c>
      <c r="J21" s="10">
        <f>IF(F21="Spenborough &amp; District AC",2,0)</f>
        <v>0</v>
      </c>
      <c r="M21" s="4">
        <v>7</v>
      </c>
      <c r="N21" s="5"/>
      <c r="O21" s="6"/>
      <c r="P21" s="5" t="str">
        <f>IF(N21="","",LOOKUP(N21,Entries!B$2:B$995,Entries!K$2:K$995))</f>
        <v/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3">
        <f>IF(R21="Halifax Harriers",2,0)</f>
        <v>0</v>
      </c>
      <c r="U21" s="3">
        <f>IF(R21="Leeds City AC",2,0)</f>
        <v>0</v>
      </c>
      <c r="V21" s="3">
        <f>IF(R21="Spenborough &amp; District AC",2,0)</f>
        <v>0</v>
      </c>
    </row>
    <row r="22" spans="1:22" x14ac:dyDescent="0.2">
      <c r="A22" s="4">
        <v>8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10">
        <f>IF(F22="Halifax Harriers",1,0)</f>
        <v>0</v>
      </c>
      <c r="I22" s="10">
        <f>IF(G22="Leeds City AC",1,0)</f>
        <v>0</v>
      </c>
      <c r="J22" s="10">
        <f>IF(F22="Spenborough &amp; District AC",1,0)</f>
        <v>0</v>
      </c>
      <c r="M22" s="4">
        <v>8</v>
      </c>
      <c r="N22" s="5"/>
      <c r="O22" s="6"/>
      <c r="P22" s="5" t="str">
        <f>IF(N22="","",LOOKUP(N22,Entries!B$2:B$995,Entries!K$2:K$995))</f>
        <v/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3">
        <f>IF(R22="Halifax Harriers",1,0)</f>
        <v>0</v>
      </c>
      <c r="U22" s="3">
        <f>IF(S22="Leeds City AC",1,0)</f>
        <v>0</v>
      </c>
      <c r="V22" s="3">
        <f>IF(R22="Spenborough &amp; District AC",1,0)</f>
        <v>0</v>
      </c>
    </row>
    <row r="23" spans="1:22" x14ac:dyDescent="0.2">
      <c r="A23" s="4"/>
      <c r="B23" s="5"/>
      <c r="C23" s="6"/>
      <c r="D23" s="8" t="s">
        <v>17</v>
      </c>
      <c r="E23" s="9">
        <f>SUM(H15:H22)</f>
        <v>0</v>
      </c>
      <c r="F23" s="9" t="s">
        <v>108</v>
      </c>
      <c r="G23" s="9"/>
      <c r="M23" s="4"/>
      <c r="N23" s="5"/>
      <c r="O23" s="6"/>
      <c r="P23" s="8" t="s">
        <v>17</v>
      </c>
      <c r="Q23" s="9">
        <f>SUM(T15:T22)</f>
        <v>0</v>
      </c>
      <c r="R23" s="9" t="s">
        <v>108</v>
      </c>
      <c r="S23" s="9"/>
    </row>
    <row r="24" spans="1:22" x14ac:dyDescent="0.2">
      <c r="A24" s="4"/>
      <c r="B24" s="5"/>
      <c r="C24" s="6"/>
      <c r="D24" s="9"/>
      <c r="E24" s="9">
        <f>SUM(I15:I22)</f>
        <v>8</v>
      </c>
      <c r="F24" s="9" t="s">
        <v>1183</v>
      </c>
      <c r="G24" s="9"/>
      <c r="M24" s="4"/>
      <c r="N24" s="5"/>
      <c r="O24" s="6"/>
      <c r="P24" s="9"/>
      <c r="Q24" s="9">
        <f>SUM(U15:U22)</f>
        <v>0</v>
      </c>
      <c r="R24" s="9" t="s">
        <v>1183</v>
      </c>
      <c r="S24" s="9"/>
    </row>
    <row r="25" spans="1:22" ht="13.5" thickBot="1" x14ac:dyDescent="0.25">
      <c r="A25" s="4"/>
      <c r="B25" s="5"/>
      <c r="C25" s="6"/>
      <c r="D25" s="31"/>
      <c r="E25" s="9">
        <f>SUM(J15:J22)</f>
        <v>0</v>
      </c>
      <c r="F25" s="9" t="s">
        <v>1338</v>
      </c>
      <c r="G25" s="32"/>
      <c r="M25" s="28"/>
      <c r="N25" s="29"/>
      <c r="O25" s="30"/>
      <c r="P25" s="31"/>
      <c r="Q25" s="9">
        <f>SUM(V15:V22)</f>
        <v>0</v>
      </c>
      <c r="R25" s="9" t="s">
        <v>1338</v>
      </c>
      <c r="S25" s="32"/>
    </row>
    <row r="26" spans="1:22" x14ac:dyDescent="0.2">
      <c r="A26" s="235" t="s">
        <v>60</v>
      </c>
      <c r="B26" s="236"/>
      <c r="C26" s="236"/>
      <c r="D26" s="236"/>
      <c r="E26" s="236"/>
      <c r="F26" s="236"/>
      <c r="G26" s="237"/>
      <c r="M26" s="114"/>
      <c r="N26" s="115"/>
      <c r="O26" s="115"/>
      <c r="P26" s="114" t="s">
        <v>103</v>
      </c>
      <c r="Q26" s="115"/>
      <c r="R26" s="115"/>
      <c r="S26" s="116"/>
    </row>
    <row r="27" spans="1:22" x14ac:dyDescent="0.2">
      <c r="A27" s="4">
        <v>1</v>
      </c>
      <c r="B27" s="5">
        <v>629</v>
      </c>
      <c r="C27" s="6">
        <v>16.899999999999999</v>
      </c>
      <c r="D27" s="5" t="str">
        <f>IF(B27="","",LOOKUP(B27,Entries!B$2:B$995,Entries!K$2:K$995))</f>
        <v>Connie Wood</v>
      </c>
      <c r="E27" s="5" t="str">
        <f>IF(B27="","",LOOKUP(B27,Entries!B$2:B$995,Entries!E$2:E$995))</f>
        <v>F13</v>
      </c>
      <c r="F27" s="5" t="str">
        <f>IF(B27="","",LOOKUP(B27,Entries!B$2:B$995,Entries!F$2:F$995))</f>
        <v>Halifax Harriers</v>
      </c>
      <c r="G27" s="5" t="str">
        <f>IF(B27="","",LOOKUP(B27,Entries!B$2:B$995,Entries!G$2:G$995))</f>
        <v>F</v>
      </c>
      <c r="H27" s="10">
        <f>IF(F27="Halifax Harriers",8,0)</f>
        <v>8</v>
      </c>
      <c r="I27" s="10">
        <f>IF(F27="Leeds City AC",8,0)</f>
        <v>0</v>
      </c>
      <c r="J27" s="10">
        <f>IF(F27="Spenborough &amp; District AC",8,0)</f>
        <v>0</v>
      </c>
      <c r="M27" s="4">
        <v>1</v>
      </c>
      <c r="N27" s="5"/>
      <c r="O27" s="6"/>
      <c r="P27" s="5" t="str">
        <f>IF(N27="","",LOOKUP(N27,Entries!B$2:B$995,Entries!K$2:K$995))</f>
        <v/>
      </c>
      <c r="Q27" s="5" t="str">
        <f>IF(N27="","",LOOKUP(N27,Entries!B$2:B$995,Entries!E$2:E$995))</f>
        <v/>
      </c>
      <c r="R27" s="5" t="str">
        <f>IF(N27="","",LOOKUP(N27,Entries!B$2:B$995,Entries!F$2:F$995))</f>
        <v/>
      </c>
      <c r="S27" s="5" t="str">
        <f>IF(N27="","",LOOKUP(N27,Entries!B$2:B$995,Entries!G$2:G$995))</f>
        <v/>
      </c>
      <c r="T27" s="3">
        <f>IF(R27="Halifax Harriers",8,0)</f>
        <v>0</v>
      </c>
      <c r="U27" s="3">
        <f>IF(R27="Leeds City AC",8,0)</f>
        <v>0</v>
      </c>
      <c r="V27" s="3">
        <f>IF(R27="Spenborough &amp; District AC",8,0)</f>
        <v>0</v>
      </c>
    </row>
    <row r="28" spans="1:22" x14ac:dyDescent="0.2">
      <c r="A28" s="4">
        <v>2</v>
      </c>
      <c r="B28" s="5"/>
      <c r="C28" s="6"/>
      <c r="D28" s="5" t="str">
        <f>IF(B28="","",LOOKUP(B28,Entries!B$2:B$995,Entries!K$2:K$995))</f>
        <v/>
      </c>
      <c r="E28" s="5" t="str">
        <f>IF(B28="","",LOOKUP(B28,Entries!B$2:B$995,Entries!E$2:E$995))</f>
        <v/>
      </c>
      <c r="F28" s="5" t="str">
        <f>IF(B28="","",LOOKUP(B28,Entries!B$2:B$995,Entries!F$2:F$995))</f>
        <v/>
      </c>
      <c r="G28" s="5" t="str">
        <f>IF(B28="","",LOOKUP(B28,Entries!B$2:B$995,Entries!G$2:G$995))</f>
        <v/>
      </c>
      <c r="H28" s="10">
        <f>IF(F28="Halifax Harriers",7,0)</f>
        <v>0</v>
      </c>
      <c r="I28" s="10">
        <f>IF(F28="Leeds City AC",7,0)</f>
        <v>0</v>
      </c>
      <c r="J28" s="10">
        <f>IF(F28="Spenborough &amp; District AC",7,0)</f>
        <v>0</v>
      </c>
      <c r="M28" s="4">
        <v>2</v>
      </c>
      <c r="N28" s="5"/>
      <c r="O28" s="6"/>
      <c r="P28" s="5" t="str">
        <f>IF(N28="","",LOOKUP(N28,Entries!B$2:B$995,Entries!K$2:K$995))</f>
        <v/>
      </c>
      <c r="Q28" s="5" t="str">
        <f>IF(N28="","",LOOKUP(N28,Entries!B$2:B$995,Entries!E$2:E$995))</f>
        <v/>
      </c>
      <c r="R28" s="5" t="str">
        <f>IF(N28="","",LOOKUP(N28,Entries!B$2:B$995,Entries!F$2:F$995))</f>
        <v/>
      </c>
      <c r="S28" s="5" t="str">
        <f>IF(N28="","",LOOKUP(N28,Entries!B$2:B$995,Entries!G$2:G$995))</f>
        <v/>
      </c>
      <c r="T28" s="3">
        <f>IF(R28="Halifax Harriers",7,0)</f>
        <v>0</v>
      </c>
      <c r="U28" s="3">
        <f>IF(R28="Leeds City AC",7,0)</f>
        <v>0</v>
      </c>
      <c r="V28" s="3">
        <f>IF(R28="Spenborough &amp; District AC",7,0)</f>
        <v>0</v>
      </c>
    </row>
    <row r="29" spans="1:22" x14ac:dyDescent="0.2">
      <c r="A29" s="4">
        <v>3</v>
      </c>
      <c r="B29" s="5"/>
      <c r="C29" s="6"/>
      <c r="D29" s="5" t="str">
        <f>IF(B29="","",LOOKUP(B29,Entries!B$2:B$995,Entries!K$2:K$995))</f>
        <v/>
      </c>
      <c r="E29" s="5" t="str">
        <f>IF(B29="","",LOOKUP(B29,Entries!B$2:B$995,Entries!E$2:E$995))</f>
        <v/>
      </c>
      <c r="F29" s="5" t="str">
        <f>IF(B29="","",LOOKUP(B29,Entries!B$2:B$995,Entries!F$2:F$995))</f>
        <v/>
      </c>
      <c r="G29" s="5" t="str">
        <f>IF(B29="","",LOOKUP(B29,Entries!B$2:B$995,Entries!G$2:G$995))</f>
        <v/>
      </c>
      <c r="H29" s="10">
        <f>IF(F29="Halifax Harriers",6,0)</f>
        <v>0</v>
      </c>
      <c r="I29" s="10">
        <f>IF(F29="Leeds City AC",6,0)</f>
        <v>0</v>
      </c>
      <c r="J29" s="10">
        <f>IF(F29="Spenborough &amp; District AC",6,0)</f>
        <v>0</v>
      </c>
      <c r="M29" s="4">
        <v>3</v>
      </c>
      <c r="N29" s="5"/>
      <c r="O29" s="6"/>
      <c r="P29" s="5" t="str">
        <f>IF(N29="","",LOOKUP(N29,Entries!B$2:B$995,Entries!K$2:K$995))</f>
        <v/>
      </c>
      <c r="Q29" s="5" t="str">
        <f>IF(N29="","",LOOKUP(N29,Entries!B$2:B$995,Entries!E$2:E$995))</f>
        <v/>
      </c>
      <c r="R29" s="5" t="str">
        <f>IF(N29="","",LOOKUP(N29,Entries!B$2:B$995,Entries!F$2:F$995))</f>
        <v/>
      </c>
      <c r="S29" s="5" t="str">
        <f>IF(N29="","",LOOKUP(N29,Entries!B$2:B$995,Entries!G$2:G$995))</f>
        <v/>
      </c>
      <c r="T29" s="3">
        <f>IF(R29="Halifax Harriers",6,0)</f>
        <v>0</v>
      </c>
      <c r="U29" s="3">
        <f>IF(R29="Leeds City AC",6,0)</f>
        <v>0</v>
      </c>
      <c r="V29" s="3">
        <f>IF(R29="Spenborough &amp; District AC",6,0)</f>
        <v>0</v>
      </c>
    </row>
    <row r="30" spans="1:22" x14ac:dyDescent="0.2">
      <c r="A30" s="4">
        <v>4</v>
      </c>
      <c r="B30" s="5"/>
      <c r="C30" s="6"/>
      <c r="D30" s="5" t="str">
        <f>IF(B30="","",LOOKUP(B30,Entries!B$2:B$995,Entries!K$2:K$995))</f>
        <v/>
      </c>
      <c r="E30" s="5" t="str">
        <f>IF(B30="","",LOOKUP(B30,Entries!B$2:B$995,Entries!E$2:E$995))</f>
        <v/>
      </c>
      <c r="F30" s="5" t="str">
        <f>IF(B30="","",LOOKUP(B30,Entries!B$2:B$995,Entries!F$2:F$995))</f>
        <v/>
      </c>
      <c r="G30" s="5" t="str">
        <f>IF(B30="","",LOOKUP(B30,Entries!B$2:B$995,Entries!G$2:G$995))</f>
        <v/>
      </c>
      <c r="H30" s="10">
        <f>IF(F30="Halifax Harriers",5,0)</f>
        <v>0</v>
      </c>
      <c r="I30" s="10">
        <f>IF(F30="Leeds City AC",5,0)</f>
        <v>0</v>
      </c>
      <c r="J30" s="10">
        <f>IF(F30="Spenborough &amp; District AC",5,0)</f>
        <v>0</v>
      </c>
      <c r="M30" s="4">
        <v>4</v>
      </c>
      <c r="N30" s="5"/>
      <c r="O30" s="6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3">
        <f>IF(R30="Halifax Harriers",5,0)</f>
        <v>0</v>
      </c>
      <c r="U30" s="3">
        <f>IF(R30="Leeds City AC",5,0)</f>
        <v>0</v>
      </c>
      <c r="V30" s="3">
        <f>IF(R30="Spenborough &amp; District AC",5,0)</f>
        <v>0</v>
      </c>
    </row>
    <row r="31" spans="1:22" x14ac:dyDescent="0.2">
      <c r="A31" s="4">
        <v>5</v>
      </c>
      <c r="B31" s="5"/>
      <c r="C31" s="6"/>
      <c r="D31" s="5" t="str">
        <f>IF(B31="","",LOOKUP(B31,Entries!B$2:B$995,Entries!K$2:K$995))</f>
        <v/>
      </c>
      <c r="E31" s="5" t="str">
        <f>IF(B31="","",LOOKUP(B31,Entries!B$2:B$995,Entries!E$2:E$995))</f>
        <v/>
      </c>
      <c r="F31" s="5" t="str">
        <f>IF(B31="","",LOOKUP(B31,Entries!B$2:B$995,Entries!F$2:F$995))</f>
        <v/>
      </c>
      <c r="G31" s="5" t="str">
        <f>IF(B31="","",LOOKUP(B31,Entries!B$2:B$995,Entries!G$2:G$995))</f>
        <v/>
      </c>
      <c r="H31" s="10">
        <f>IF(F31="Halifax Harriers",4,0)</f>
        <v>0</v>
      </c>
      <c r="I31" s="10">
        <f>IF(F31="Leeds City AC",4,0)</f>
        <v>0</v>
      </c>
      <c r="J31" s="10">
        <f>IF(F31="Spenborough &amp; District AC",4,0)</f>
        <v>0</v>
      </c>
      <c r="M31" s="4">
        <v>5</v>
      </c>
      <c r="N31" s="5"/>
      <c r="O31" s="6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3">
        <f>IF(R31="Halifax Harriers",4,0)</f>
        <v>0</v>
      </c>
      <c r="U31" s="3">
        <f>IF(R31="Leeds City AC",4,0)</f>
        <v>0</v>
      </c>
      <c r="V31" s="3">
        <f>IF(R31="Spenborough &amp; District AC",4,0)</f>
        <v>0</v>
      </c>
    </row>
    <row r="32" spans="1:22" x14ac:dyDescent="0.2">
      <c r="A32" s="4">
        <v>6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10">
        <f>IF(F32="Halifax Harriers",3,0)</f>
        <v>0</v>
      </c>
      <c r="I32" s="10">
        <f>IF(F32="Leeds City AC",3,0)</f>
        <v>0</v>
      </c>
      <c r="J32" s="10">
        <f>IF(F32="Spenborough &amp; District AC",3,0)</f>
        <v>0</v>
      </c>
      <c r="M32" s="4">
        <v>6</v>
      </c>
      <c r="N32" s="5"/>
      <c r="O32" s="6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3">
        <f>IF(R32="Halifax Harriers",3,0)</f>
        <v>0</v>
      </c>
      <c r="U32" s="3">
        <f>IF(R32="Leeds City AC",3,0)</f>
        <v>0</v>
      </c>
      <c r="V32" s="3">
        <f>IF(R32="Spenborough &amp; District AC",3,0)</f>
        <v>0</v>
      </c>
    </row>
    <row r="33" spans="1:22" x14ac:dyDescent="0.2">
      <c r="A33" s="4">
        <v>7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10">
        <f>IF(F33="Halifax Harriers",2,0)</f>
        <v>0</v>
      </c>
      <c r="I33" s="10">
        <f>IF(F33="Leeds City AC",2,0)</f>
        <v>0</v>
      </c>
      <c r="J33" s="10">
        <f>IF(F33="Spenborough &amp; District AC",2,0)</f>
        <v>0</v>
      </c>
      <c r="M33" s="4">
        <v>7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3">
        <f>IF(R33="Halifax Harriers",2,0)</f>
        <v>0</v>
      </c>
      <c r="U33" s="3">
        <f>IF(R33="Leeds City AC",2,0)</f>
        <v>0</v>
      </c>
      <c r="V33" s="3">
        <f>IF(R33="Spenborough &amp; District AC",2,0)</f>
        <v>0</v>
      </c>
    </row>
    <row r="34" spans="1:22" x14ac:dyDescent="0.2">
      <c r="A34" s="4">
        <v>8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10">
        <f>IF(F34="Halifax Harriers",1,0)</f>
        <v>0</v>
      </c>
      <c r="I34" s="10">
        <f>IF(G34="Leeds City AC",1,0)</f>
        <v>0</v>
      </c>
      <c r="J34" s="10">
        <f>IF(F34="Spenborough &amp; District AC",1,0)</f>
        <v>0</v>
      </c>
      <c r="M34" s="4">
        <v>8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3">
        <f>IF(R34="Halifax Harriers",1,0)</f>
        <v>0</v>
      </c>
      <c r="U34" s="3">
        <f>IF(S34="Leeds City AC",1,0)</f>
        <v>0</v>
      </c>
      <c r="V34" s="3">
        <f>IF(R34="Spenborough &amp; District AC",1,0)</f>
        <v>0</v>
      </c>
    </row>
    <row r="35" spans="1:22" x14ac:dyDescent="0.2">
      <c r="A35" s="4"/>
      <c r="B35" s="5"/>
      <c r="C35" s="6"/>
      <c r="D35" s="8" t="s">
        <v>17</v>
      </c>
      <c r="E35" s="9">
        <f>SUM(H27:H34)</f>
        <v>8</v>
      </c>
      <c r="F35" s="9" t="s">
        <v>108</v>
      </c>
      <c r="G35" s="9"/>
      <c r="M35" s="4"/>
      <c r="N35" s="5"/>
      <c r="O35" s="6"/>
      <c r="P35" s="8" t="s">
        <v>17</v>
      </c>
      <c r="Q35" s="9">
        <f>SUM(T27:T34)</f>
        <v>0</v>
      </c>
      <c r="R35" s="9" t="s">
        <v>108</v>
      </c>
      <c r="S35" s="9"/>
    </row>
    <row r="36" spans="1:22" x14ac:dyDescent="0.2">
      <c r="A36" s="4"/>
      <c r="B36" s="5"/>
      <c r="C36" s="6"/>
      <c r="D36" s="9"/>
      <c r="E36" s="9">
        <f>SUM(I27:I34)</f>
        <v>0</v>
      </c>
      <c r="F36" s="9" t="s">
        <v>1183</v>
      </c>
      <c r="G36" s="9"/>
      <c r="M36" s="4"/>
      <c r="N36" s="5"/>
      <c r="O36" s="6"/>
      <c r="P36" s="9"/>
      <c r="Q36" s="9">
        <f>SUM(U27:U34)</f>
        <v>0</v>
      </c>
      <c r="R36" s="9" t="s">
        <v>1183</v>
      </c>
      <c r="S36" s="9"/>
    </row>
    <row r="37" spans="1:22" ht="13.5" thickBot="1" x14ac:dyDescent="0.25">
      <c r="A37" s="4"/>
      <c r="B37" s="5"/>
      <c r="C37" s="6"/>
      <c r="D37" s="31"/>
      <c r="E37" s="9">
        <f>SUM(J27:J34)</f>
        <v>0</v>
      </c>
      <c r="F37" s="9" t="s">
        <v>1338</v>
      </c>
      <c r="G37" s="32"/>
      <c r="M37" s="28"/>
      <c r="N37" s="29"/>
      <c r="O37" s="30"/>
      <c r="P37" s="31"/>
      <c r="Q37" s="9">
        <f>SUM(V27:V34)</f>
        <v>0</v>
      </c>
      <c r="R37" s="9" t="s">
        <v>1338</v>
      </c>
      <c r="S37" s="32"/>
      <c r="T37" s="2"/>
      <c r="U37" s="2"/>
      <c r="V37" s="2"/>
    </row>
    <row r="38" spans="1:22" x14ac:dyDescent="0.2">
      <c r="A38" s="235" t="s">
        <v>61</v>
      </c>
      <c r="B38" s="236"/>
      <c r="C38" s="236"/>
      <c r="D38" s="236"/>
      <c r="E38" s="236"/>
      <c r="F38" s="236"/>
      <c r="G38" s="237"/>
      <c r="M38" s="114"/>
      <c r="N38" s="115"/>
      <c r="O38" s="115"/>
      <c r="P38" s="115" t="s">
        <v>104</v>
      </c>
      <c r="Q38" s="115"/>
      <c r="R38" s="115"/>
      <c r="S38" s="116"/>
    </row>
    <row r="39" spans="1:22" x14ac:dyDescent="0.2">
      <c r="A39" s="4">
        <v>1</v>
      </c>
      <c r="B39" s="5">
        <v>742</v>
      </c>
      <c r="C39" s="6">
        <v>17</v>
      </c>
      <c r="D39" s="5" t="str">
        <f>IF(B39="","",LOOKUP(B39,Entries!B$2:B$995,Entries!K$2:K$995))</f>
        <v>Jaidah Sinclair</v>
      </c>
      <c r="E39" s="5" t="str">
        <f>IF(B39="","",LOOKUP(B39,Entries!B$2:B$995,Entries!E$2:E$995))</f>
        <v>M13</v>
      </c>
      <c r="F39" s="5" t="str">
        <f>IF(B39="","",LOOKUP(B39,Entries!B$2:B$995,Entries!F$2:F$995))</f>
        <v>Leeds City AC</v>
      </c>
      <c r="G39" s="5" t="str">
        <f>IF(B39="","",LOOKUP(B39,Entries!B$2:B$995,Entries!G$2:G$995))</f>
        <v>M</v>
      </c>
      <c r="H39" s="10">
        <f>IF(F39="Halifax Harriers",8,0)</f>
        <v>0</v>
      </c>
      <c r="I39" s="10">
        <f>IF(F39="Leeds City AC",8,0)</f>
        <v>8</v>
      </c>
      <c r="J39" s="10">
        <f>IF(F39="Spenborough &amp; District AC",8,0)</f>
        <v>0</v>
      </c>
      <c r="M39" s="4">
        <v>1</v>
      </c>
      <c r="N39" s="5"/>
      <c r="O39" s="6"/>
      <c r="P39" s="5" t="str">
        <f>IF(N39="","",LOOKUP(N39,Entries!B$2:B$995,Entries!K$2:K$995))</f>
        <v/>
      </c>
      <c r="Q39" s="5" t="str">
        <f>IF(N39="","",LOOKUP(N39,Entries!B$2:B$995,Entries!E$2:E$995))</f>
        <v/>
      </c>
      <c r="R39" s="5" t="str">
        <f>IF(N39="","",LOOKUP(N39,Entries!B$2:B$995,Entries!F$2:F$995))</f>
        <v/>
      </c>
      <c r="S39" s="5" t="str">
        <f>IF(N39="","",LOOKUP(N39,Entries!B$2:B$995,Entries!G$2:G$995))</f>
        <v/>
      </c>
      <c r="T39" s="3">
        <f>IF(R39="Halifax Harriers",8,0)</f>
        <v>0</v>
      </c>
      <c r="U39" s="3">
        <f>IF(R39="Leeds City AC",8,0)</f>
        <v>0</v>
      </c>
      <c r="V39" s="3">
        <f>IF(R39="Spenborough &amp; District AC",8,0)</f>
        <v>0</v>
      </c>
    </row>
    <row r="40" spans="1:22" x14ac:dyDescent="0.2">
      <c r="A40" s="4">
        <v>2</v>
      </c>
      <c r="B40" s="5"/>
      <c r="C40" s="6"/>
      <c r="D40" s="5" t="str">
        <f>IF(B40="","",LOOKUP(B40,Entries!B$2:B$995,Entries!K$2:K$995))</f>
        <v/>
      </c>
      <c r="E40" s="5" t="str">
        <f>IF(B40="","",LOOKUP(B40,Entries!B$2:B$995,Entries!E$2:E$995))</f>
        <v/>
      </c>
      <c r="F40" s="5" t="str">
        <f>IF(B40="","",LOOKUP(B40,Entries!B$2:B$995,Entries!F$2:F$995))</f>
        <v/>
      </c>
      <c r="G40" s="5" t="str">
        <f>IF(B40="","",LOOKUP(B40,Entries!B$2:B$995,Entries!G$2:G$995))</f>
        <v/>
      </c>
      <c r="H40" s="10">
        <f>IF(F40="Halifax Harriers",7,0)</f>
        <v>0</v>
      </c>
      <c r="I40" s="10">
        <f>IF(F40="Leeds City AC",7,0)</f>
        <v>0</v>
      </c>
      <c r="J40" s="10">
        <f>IF(F40="Spenborough &amp; District AC",7,0)</f>
        <v>0</v>
      </c>
      <c r="M40" s="4">
        <v>2</v>
      </c>
      <c r="N40" s="5"/>
      <c r="O40" s="6"/>
      <c r="P40" s="5" t="str">
        <f>IF(N40="","",LOOKUP(N40,Entries!B$2:B$995,Entries!K$2:K$995))</f>
        <v/>
      </c>
      <c r="Q40" s="5" t="str">
        <f>IF(N40="","",LOOKUP(N40,Entries!B$2:B$995,Entries!E$2:E$995))</f>
        <v/>
      </c>
      <c r="R40" s="5" t="str">
        <f>IF(N40="","",LOOKUP(N40,Entries!B$2:B$995,Entries!F$2:F$995))</f>
        <v/>
      </c>
      <c r="S40" s="5" t="str">
        <f>IF(N40="","",LOOKUP(N40,Entries!B$2:B$995,Entries!G$2:G$995))</f>
        <v/>
      </c>
      <c r="T40" s="3">
        <f>IF(R40="Halifax Harriers",7,0)</f>
        <v>0</v>
      </c>
      <c r="U40" s="3">
        <f>IF(R40="Leeds City AC",7,0)</f>
        <v>0</v>
      </c>
      <c r="V40" s="3">
        <f>IF(R40="Spenborough &amp; District AC",7,0)</f>
        <v>0</v>
      </c>
    </row>
    <row r="41" spans="1:22" x14ac:dyDescent="0.2">
      <c r="A41" s="4">
        <v>3</v>
      </c>
      <c r="B41" s="5"/>
      <c r="C41" s="6"/>
      <c r="D41" s="5" t="str">
        <f>IF(B41="","",LOOKUP(B41,Entries!B$2:B$995,Entries!K$2:K$995))</f>
        <v/>
      </c>
      <c r="E41" s="5" t="str">
        <f>IF(B41="","",LOOKUP(B41,Entries!B$2:B$995,Entries!E$2:E$995))</f>
        <v/>
      </c>
      <c r="F41" s="5" t="str">
        <f>IF(B41="","",LOOKUP(B41,Entries!B$2:B$995,Entries!F$2:F$995))</f>
        <v/>
      </c>
      <c r="G41" s="5" t="str">
        <f>IF(B41="","",LOOKUP(B41,Entries!B$2:B$995,Entries!G$2:G$995))</f>
        <v/>
      </c>
      <c r="H41" s="10">
        <f>IF(F41="Halifax Harriers",6,0)</f>
        <v>0</v>
      </c>
      <c r="I41" s="10">
        <f>IF(F41="Leeds City AC",6,0)</f>
        <v>0</v>
      </c>
      <c r="J41" s="10">
        <f>IF(F41="Spenborough &amp; District AC",6,0)</f>
        <v>0</v>
      </c>
      <c r="M41" s="4">
        <v>3</v>
      </c>
      <c r="N41" s="5"/>
      <c r="O41" s="6"/>
      <c r="P41" s="5" t="str">
        <f>IF(N41="","",LOOKUP(N41,Entries!B$2:B$995,Entries!K$2:K$995))</f>
        <v/>
      </c>
      <c r="Q41" s="5" t="str">
        <f>IF(N41="","",LOOKUP(N41,Entries!B$2:B$995,Entries!E$2:E$995))</f>
        <v/>
      </c>
      <c r="R41" s="5" t="str">
        <f>IF(N41="","",LOOKUP(N41,Entries!B$2:B$995,Entries!F$2:F$995))</f>
        <v/>
      </c>
      <c r="S41" s="5" t="str">
        <f>IF(N41="","",LOOKUP(N41,Entries!B$2:B$995,Entries!G$2:G$995))</f>
        <v/>
      </c>
      <c r="T41" s="3">
        <f>IF(R41="Halifax Harriers",6,0)</f>
        <v>0</v>
      </c>
      <c r="U41" s="3">
        <f>IF(R41="Leeds City AC",6,0)</f>
        <v>0</v>
      </c>
      <c r="V41" s="3">
        <f>IF(R41="Spenborough &amp; District AC",6,0)</f>
        <v>0</v>
      </c>
    </row>
    <row r="42" spans="1:22" x14ac:dyDescent="0.2">
      <c r="A42" s="4">
        <v>4</v>
      </c>
      <c r="B42" s="5"/>
      <c r="C42" s="6"/>
      <c r="D42" s="5" t="str">
        <f>IF(B42="","",LOOKUP(B42,Entries!B$2:B$995,Entries!K$2:K$995))</f>
        <v/>
      </c>
      <c r="E42" s="5" t="str">
        <f>IF(B42="","",LOOKUP(B42,Entries!B$2:B$995,Entries!E$2:E$995))</f>
        <v/>
      </c>
      <c r="F42" s="5" t="str">
        <f>IF(B42="","",LOOKUP(B42,Entries!B$2:B$995,Entries!F$2:F$995))</f>
        <v/>
      </c>
      <c r="G42" s="5" t="str">
        <f>IF(B42="","",LOOKUP(B42,Entries!B$2:B$995,Entries!G$2:G$995))</f>
        <v/>
      </c>
      <c r="H42" s="10">
        <f>IF(F42="Halifax Harriers",5,0)</f>
        <v>0</v>
      </c>
      <c r="I42" s="10">
        <f>IF(F42="Leeds City AC",5,0)</f>
        <v>0</v>
      </c>
      <c r="J42" s="10">
        <f>IF(F42="Spenborough &amp; District AC",5,0)</f>
        <v>0</v>
      </c>
      <c r="M42" s="4">
        <v>4</v>
      </c>
      <c r="N42" s="5"/>
      <c r="O42" s="6"/>
      <c r="P42" s="5" t="str">
        <f>IF(N42="","",LOOKUP(N42,Entries!B$2:B$995,Entries!K$2:K$995))</f>
        <v/>
      </c>
      <c r="Q42" s="5" t="str">
        <f>IF(N42="","",LOOKUP(N42,Entries!B$2:B$995,Entries!E$2:E$995))</f>
        <v/>
      </c>
      <c r="R42" s="5" t="str">
        <f>IF(N42="","",LOOKUP(N42,Entries!B$2:B$995,Entries!F$2:F$995))</f>
        <v/>
      </c>
      <c r="S42" s="5" t="str">
        <f>IF(N42="","",LOOKUP(N42,Entries!B$2:B$995,Entries!G$2:G$995))</f>
        <v/>
      </c>
      <c r="T42" s="3">
        <f>IF(R42="Halifax Harriers",5,0)</f>
        <v>0</v>
      </c>
      <c r="U42" s="3">
        <f>IF(R42="Leeds City AC",5,0)</f>
        <v>0</v>
      </c>
      <c r="V42" s="3">
        <f>IF(R42="Spenborough &amp; District AC",5,0)</f>
        <v>0</v>
      </c>
    </row>
    <row r="43" spans="1:22" x14ac:dyDescent="0.2">
      <c r="A43" s="4">
        <v>5</v>
      </c>
      <c r="B43" s="5"/>
      <c r="C43" s="6"/>
      <c r="D43" s="5" t="str">
        <f>IF(B43="","",LOOKUP(B43,Entries!B$2:B$995,Entries!K$2:K$995))</f>
        <v/>
      </c>
      <c r="E43" s="5" t="str">
        <f>IF(B43="","",LOOKUP(B43,Entries!B$2:B$995,Entries!E$2:E$995))</f>
        <v/>
      </c>
      <c r="F43" s="5" t="str">
        <f>IF(B43="","",LOOKUP(B43,Entries!B$2:B$995,Entries!F$2:F$995))</f>
        <v/>
      </c>
      <c r="G43" s="5" t="str">
        <f>IF(B43="","",LOOKUP(B43,Entries!B$2:B$995,Entries!G$2:G$995))</f>
        <v/>
      </c>
      <c r="H43" s="10">
        <f>IF(F43="Halifax Harriers",4,0)</f>
        <v>0</v>
      </c>
      <c r="I43" s="10">
        <f>IF(F43="Leeds City AC",4,0)</f>
        <v>0</v>
      </c>
      <c r="J43" s="10">
        <f>IF(F43="Spenborough &amp; District AC",4,0)</f>
        <v>0</v>
      </c>
      <c r="M43" s="4">
        <v>5</v>
      </c>
      <c r="N43" s="5"/>
      <c r="O43" s="6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3">
        <f>IF(R43="Halifax Harriers",4,0)</f>
        <v>0</v>
      </c>
      <c r="U43" s="3">
        <f>IF(R43="Leeds City AC",4,0)</f>
        <v>0</v>
      </c>
      <c r="V43" s="3">
        <f>IF(R43="Spenborough &amp; District AC",4,0)</f>
        <v>0</v>
      </c>
    </row>
    <row r="44" spans="1:22" x14ac:dyDescent="0.2">
      <c r="A44" s="4">
        <v>6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10">
        <f>IF(F44="Halifax Harriers",3,0)</f>
        <v>0</v>
      </c>
      <c r="I44" s="10">
        <f>IF(F44="Leeds City AC",3,0)</f>
        <v>0</v>
      </c>
      <c r="J44" s="10">
        <f>IF(F44="Spenborough &amp; District AC",3,0)</f>
        <v>0</v>
      </c>
      <c r="M44" s="4">
        <v>6</v>
      </c>
      <c r="N44" s="5"/>
      <c r="O44" s="6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3">
        <f>IF(R44="Halifax Harriers",3,0)</f>
        <v>0</v>
      </c>
      <c r="U44" s="3">
        <f>IF(R44="Leeds City AC",3,0)</f>
        <v>0</v>
      </c>
      <c r="V44" s="3">
        <f>IF(R44="Spenborough &amp; District AC",3,0)</f>
        <v>0</v>
      </c>
    </row>
    <row r="45" spans="1:22" x14ac:dyDescent="0.2">
      <c r="A45" s="4">
        <v>7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10">
        <f>IF(F45="Halifax Harriers",2,0)</f>
        <v>0</v>
      </c>
      <c r="I45" s="10">
        <f>IF(F45="Leeds City AC",2,0)</f>
        <v>0</v>
      </c>
      <c r="J45" s="10">
        <f>IF(F45="Spenborough &amp; District AC",2,0)</f>
        <v>0</v>
      </c>
      <c r="M45" s="4">
        <v>7</v>
      </c>
      <c r="N45" s="5"/>
      <c r="O45" s="6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3">
        <f>IF(R45="Halifax Harriers",2,0)</f>
        <v>0</v>
      </c>
      <c r="U45" s="3">
        <f>IF(R45="Leeds City AC",2,0)</f>
        <v>0</v>
      </c>
      <c r="V45" s="3">
        <f>IF(R45="Spenborough &amp; District AC",2,0)</f>
        <v>0</v>
      </c>
    </row>
    <row r="46" spans="1:22" x14ac:dyDescent="0.2">
      <c r="A46" s="4">
        <v>8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10">
        <f>IF(F46="Halifax Harriers",1,0)</f>
        <v>0</v>
      </c>
      <c r="I46" s="10">
        <f>IF(G46="Leeds City AC",1,0)</f>
        <v>0</v>
      </c>
      <c r="J46" s="10">
        <f>IF(F46="Spenborough &amp; District AC",1,0)</f>
        <v>0</v>
      </c>
      <c r="M46" s="4">
        <v>8</v>
      </c>
      <c r="N46" s="5"/>
      <c r="O46" s="6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3">
        <f>IF(R46="Halifax Harriers",1,0)</f>
        <v>0</v>
      </c>
      <c r="U46" s="3">
        <f>IF(S46="Leeds City AC",1,0)</f>
        <v>0</v>
      </c>
      <c r="V46" s="3">
        <f>IF(R46="Spenborough &amp; District AC",1,0)</f>
        <v>0</v>
      </c>
    </row>
    <row r="47" spans="1:22" x14ac:dyDescent="0.2">
      <c r="A47" s="4"/>
      <c r="B47" s="5"/>
      <c r="C47" s="6"/>
      <c r="D47" s="8" t="s">
        <v>17</v>
      </c>
      <c r="E47" s="9">
        <f>SUM(H39:H46)</f>
        <v>0</v>
      </c>
      <c r="F47" s="9" t="s">
        <v>108</v>
      </c>
      <c r="G47" s="9"/>
      <c r="M47" s="4"/>
      <c r="N47" s="5"/>
      <c r="O47" s="6"/>
      <c r="P47" s="8" t="s">
        <v>17</v>
      </c>
      <c r="Q47" s="9">
        <f>SUM(T39:T46)</f>
        <v>0</v>
      </c>
      <c r="R47" s="9" t="s">
        <v>108</v>
      </c>
      <c r="S47" s="9"/>
    </row>
    <row r="48" spans="1:22" x14ac:dyDescent="0.2">
      <c r="A48" s="4"/>
      <c r="B48" s="5"/>
      <c r="C48" s="6"/>
      <c r="D48" s="8"/>
      <c r="E48" s="9">
        <f>SUM(I39:I46)</f>
        <v>8</v>
      </c>
      <c r="F48" s="9" t="s">
        <v>1183</v>
      </c>
      <c r="G48" s="9"/>
      <c r="M48" s="4"/>
      <c r="N48" s="5"/>
      <c r="O48" s="6"/>
      <c r="P48" s="9"/>
      <c r="Q48" s="9">
        <f>SUM(U39:U46)</f>
        <v>0</v>
      </c>
      <c r="R48" s="9" t="s">
        <v>1183</v>
      </c>
      <c r="S48" s="9"/>
      <c r="T48" s="2"/>
      <c r="U48" s="2"/>
      <c r="V48" s="2"/>
    </row>
    <row r="49" spans="1:22" ht="13.5" thickBot="1" x14ac:dyDescent="0.25">
      <c r="A49" s="4"/>
      <c r="B49" s="5"/>
      <c r="C49" s="6"/>
      <c r="D49" s="9"/>
      <c r="E49" s="9">
        <f>SUM(J39:J46)</f>
        <v>0</v>
      </c>
      <c r="F49" s="9" t="s">
        <v>1338</v>
      </c>
      <c r="G49" s="9"/>
      <c r="M49" s="28"/>
      <c r="N49" s="29"/>
      <c r="O49" s="30"/>
      <c r="P49" s="31"/>
      <c r="Q49" s="9">
        <f>SUM(V39:V46)</f>
        <v>0</v>
      </c>
      <c r="R49" s="9" t="s">
        <v>1338</v>
      </c>
      <c r="S49" s="32"/>
    </row>
    <row r="50" spans="1:22" ht="13.5" thickBot="1" x14ac:dyDescent="0.25">
      <c r="A50" s="235" t="s">
        <v>62</v>
      </c>
      <c r="B50" s="236"/>
      <c r="C50" s="236"/>
      <c r="D50" s="236"/>
      <c r="E50" s="236"/>
      <c r="F50" s="236"/>
      <c r="G50" s="237"/>
      <c r="M50" s="130"/>
      <c r="N50" s="127"/>
      <c r="O50" s="127"/>
      <c r="P50" s="128" t="s">
        <v>34</v>
      </c>
      <c r="Q50" s="127"/>
      <c r="R50" s="131"/>
      <c r="S50" s="129"/>
    </row>
    <row r="51" spans="1:22" x14ac:dyDescent="0.2">
      <c r="A51" s="4">
        <v>1</v>
      </c>
      <c r="B51" s="5"/>
      <c r="C51" s="6"/>
      <c r="D51" s="5" t="str">
        <f>IF(B51="","",LOOKUP(B51,Entries!B$2:B$995,Entries!K$2:K$995))</f>
        <v/>
      </c>
      <c r="E51" s="5" t="str">
        <f>IF(B51="","",LOOKUP(B51,Entries!B$2:B$995,Entries!E$2:E$995))</f>
        <v/>
      </c>
      <c r="F51" s="5" t="str">
        <f>IF(B51="","",LOOKUP(B51,Entries!B$2:B$995,Entries!F$2:F$995))</f>
        <v/>
      </c>
      <c r="G51" s="5" t="str">
        <f>IF(B51="","",LOOKUP(B51,Entries!B$2:B$995,Entries!G$2:G$995))</f>
        <v/>
      </c>
      <c r="H51" s="10">
        <f>IF(F51="Halifax Harriers",8,0)</f>
        <v>0</v>
      </c>
      <c r="I51" s="10">
        <f>IF(F51="Leeds City AC",8,0)</f>
        <v>0</v>
      </c>
      <c r="J51" s="10">
        <f>IF(F51="Spenborough &amp; District AC",8,0)</f>
        <v>0</v>
      </c>
      <c r="M51" s="123">
        <v>1</v>
      </c>
      <c r="N51" s="124">
        <v>839</v>
      </c>
      <c r="O51" s="125">
        <v>4.3600000000000003</v>
      </c>
      <c r="P51" s="124" t="str">
        <f>IF(N51="","",LOOKUP(N51,Entries!B$2:B$995,Entries!K$2:K$995))</f>
        <v>Milana Bulgin</v>
      </c>
      <c r="Q51" s="124" t="str">
        <f>IF(N51="","",LOOKUP(N51,Entries!B$2:B$995,Entries!E$2:E$995))</f>
        <v>F15</v>
      </c>
      <c r="R51" s="126" t="str">
        <f>IF(N51="","",LOOKUP(N51,Entries!B$2:B$995,Entries!F$2:F$995))</f>
        <v>Spenborough &amp; DIstrict AC</v>
      </c>
      <c r="S51" s="124" t="str">
        <f>IF(N51="","",LOOKUP(N51,Entries!B$2:B$995,Entries!G$2:G$995))</f>
        <v>F</v>
      </c>
      <c r="T51" s="3">
        <f>IF(R51="Halifax Harriers",8,0)</f>
        <v>0</v>
      </c>
      <c r="U51" s="3">
        <f>IF(R51="Leeds City AC",8,0)</f>
        <v>0</v>
      </c>
      <c r="V51" s="3">
        <f>IF(R51="Spenborough &amp; District AC",8,0)</f>
        <v>8</v>
      </c>
    </row>
    <row r="52" spans="1:22" x14ac:dyDescent="0.2">
      <c r="A52" s="4">
        <v>2</v>
      </c>
      <c r="B52" s="5"/>
      <c r="C52" s="6"/>
      <c r="D52" s="5" t="str">
        <f>IF(B52="","",LOOKUP(B52,Entries!B$2:B$995,Entries!K$2:K$995))</f>
        <v/>
      </c>
      <c r="E52" s="5" t="str">
        <f>IF(B52="","",LOOKUP(B52,Entries!B$2:B$995,Entries!E$2:E$995))</f>
        <v/>
      </c>
      <c r="F52" s="5" t="str">
        <f>IF(B52="","",LOOKUP(B52,Entries!B$2:B$995,Entries!F$2:F$995))</f>
        <v/>
      </c>
      <c r="G52" s="5" t="str">
        <f>IF(B52="","",LOOKUP(B52,Entries!B$2:B$995,Entries!G$2:G$995))</f>
        <v/>
      </c>
      <c r="H52" s="10">
        <f>IF(F52="Halifax Harriers",7,0)</f>
        <v>0</v>
      </c>
      <c r="I52" s="10">
        <f>IF(F52="Leeds City AC",7,0)</f>
        <v>0</v>
      </c>
      <c r="J52" s="10">
        <f>IF(F52="Spenborough &amp; District AC",7,0)</f>
        <v>0</v>
      </c>
      <c r="M52" s="4">
        <v>2</v>
      </c>
      <c r="N52" s="5">
        <v>838</v>
      </c>
      <c r="O52" s="6">
        <v>3.93</v>
      </c>
      <c r="P52" s="5" t="str">
        <f>IF(N52="","",LOOKUP(N52,Entries!B$2:B$995,Entries!K$2:K$995))</f>
        <v>Millie Rhodes</v>
      </c>
      <c r="Q52" s="5" t="str">
        <f>IF(N52="","",LOOKUP(N52,Entries!B$2:B$995,Entries!E$2:E$995))</f>
        <v>F15</v>
      </c>
      <c r="R52" s="5" t="str">
        <f>IF(N52="","",LOOKUP(N52,Entries!B$2:B$995,Entries!F$2:F$995))</f>
        <v>Spenborough &amp; DIstrict AC</v>
      </c>
      <c r="S52" s="5" t="str">
        <f>IF(N52="","",LOOKUP(N52,Entries!B$2:B$995,Entries!G$2:G$995))</f>
        <v>F</v>
      </c>
      <c r="T52" s="3">
        <f>IF(R52="Halifax Harriers",7,0)</f>
        <v>0</v>
      </c>
      <c r="U52" s="3">
        <f>IF(R52="Leeds City AC",7,0)</f>
        <v>0</v>
      </c>
      <c r="V52" s="3">
        <f>IF(R52="Spenborough &amp; District AC",7,0)</f>
        <v>7</v>
      </c>
    </row>
    <row r="53" spans="1:22" x14ac:dyDescent="0.2">
      <c r="A53" s="4">
        <v>3</v>
      </c>
      <c r="B53" s="5"/>
      <c r="C53" s="6"/>
      <c r="D53" s="5" t="str">
        <f>IF(B53="","",LOOKUP(B53,Entries!B$2:B$995,Entries!K$2:K$995))</f>
        <v/>
      </c>
      <c r="E53" s="5" t="str">
        <f>IF(B53="","",LOOKUP(B53,Entries!B$2:B$995,Entries!E$2:E$995))</f>
        <v/>
      </c>
      <c r="F53" s="5" t="str">
        <f>IF(B53="","",LOOKUP(B53,Entries!B$2:B$995,Entries!F$2:F$995))</f>
        <v/>
      </c>
      <c r="G53" s="5" t="str">
        <f>IF(B53="","",LOOKUP(B53,Entries!B$2:B$995,Entries!G$2:G$995))</f>
        <v/>
      </c>
      <c r="H53" s="10">
        <f>IF(F53="Halifax Harriers",6,0)</f>
        <v>0</v>
      </c>
      <c r="I53" s="10">
        <f>IF(F53="Leeds City AC",6,0)</f>
        <v>0</v>
      </c>
      <c r="J53" s="10">
        <f>IF(F53="Spenborough &amp; District AC",6,0)</f>
        <v>0</v>
      </c>
      <c r="M53" s="4">
        <v>3</v>
      </c>
      <c r="N53" s="5">
        <v>760</v>
      </c>
      <c r="O53" s="6">
        <v>3.79</v>
      </c>
      <c r="P53" s="5" t="str">
        <f>IF(N53="","",LOOKUP(N53,Entries!B$2:B$995,Entries!K$2:K$995))</f>
        <v>Louise O'Boyle</v>
      </c>
      <c r="Q53" s="5" t="str">
        <f>IF(N53="","",LOOKUP(N53,Entries!B$2:B$995,Entries!E$2:E$995))</f>
        <v>F15</v>
      </c>
      <c r="R53" s="5" t="str">
        <f>IF(N53="","",LOOKUP(N53,Entries!B$2:B$995,Entries!F$2:F$995))</f>
        <v>Leeds City AC</v>
      </c>
      <c r="S53" s="5" t="str">
        <f>IF(N53="","",LOOKUP(N53,Entries!B$2:B$995,Entries!G$2:G$995))</f>
        <v>F</v>
      </c>
      <c r="T53" s="3">
        <f>IF(R53="Halifax Harriers",6,0)</f>
        <v>0</v>
      </c>
      <c r="U53" s="3">
        <f>IF(R53="Leeds City AC",6,0)</f>
        <v>6</v>
      </c>
      <c r="V53" s="3">
        <f>IF(R53="Spenborough &amp; District AC",6,0)</f>
        <v>0</v>
      </c>
    </row>
    <row r="54" spans="1:22" x14ac:dyDescent="0.2">
      <c r="A54" s="4">
        <v>4</v>
      </c>
      <c r="B54" s="5"/>
      <c r="C54" s="6"/>
      <c r="D54" s="5" t="str">
        <f>IF(B54="","",LOOKUP(B54,Entries!B$2:B$995,Entries!K$2:K$995))</f>
        <v/>
      </c>
      <c r="E54" s="5" t="str">
        <f>IF(B54="","",LOOKUP(B54,Entries!B$2:B$995,Entries!E$2:E$995))</f>
        <v/>
      </c>
      <c r="F54" s="5" t="str">
        <f>IF(B54="","",LOOKUP(B54,Entries!B$2:B$995,Entries!F$2:F$995))</f>
        <v/>
      </c>
      <c r="G54" s="5" t="str">
        <f>IF(B54="","",LOOKUP(B54,Entries!B$2:B$995,Entries!G$2:G$995))</f>
        <v/>
      </c>
      <c r="H54" s="10">
        <f>IF(F54="Halifax Harriers",5,0)</f>
        <v>0</v>
      </c>
      <c r="I54" s="10">
        <f>IF(F54="Leeds City AC",5,0)</f>
        <v>0</v>
      </c>
      <c r="J54" s="10">
        <f>IF(F54="Spenborough &amp; District AC",5,0)</f>
        <v>0</v>
      </c>
      <c r="M54" s="4">
        <v>4</v>
      </c>
      <c r="N54" s="5">
        <v>752</v>
      </c>
      <c r="O54" s="6">
        <v>2.86</v>
      </c>
      <c r="P54" s="5" t="str">
        <f>IF(N54="","",LOOKUP(N54,Entries!B$2:B$995,Entries!K$2:K$995))</f>
        <v>Natasha Claxton</v>
      </c>
      <c r="Q54" s="5" t="str">
        <f>IF(N54="","",LOOKUP(N54,Entries!B$2:B$995,Entries!E$2:E$995))</f>
        <v>F15</v>
      </c>
      <c r="R54" s="5" t="str">
        <f>IF(N54="","",LOOKUP(N54,Entries!B$2:B$995,Entries!F$2:F$995))</f>
        <v>Leeds City AC</v>
      </c>
      <c r="S54" s="5" t="str">
        <f>IF(N54="","",LOOKUP(N54,Entries!B$2:B$995,Entries!G$2:G$995))</f>
        <v>F</v>
      </c>
      <c r="T54" s="3">
        <f>IF(R54="Halifax Harriers",5,0)</f>
        <v>0</v>
      </c>
      <c r="U54" s="3">
        <f>IF(R54="Leeds City AC",5,0)</f>
        <v>5</v>
      </c>
      <c r="V54" s="3">
        <f>IF(R54="Spenborough &amp; District AC",5,0)</f>
        <v>0</v>
      </c>
    </row>
    <row r="55" spans="1:22" x14ac:dyDescent="0.2">
      <c r="A55" s="4">
        <v>5</v>
      </c>
      <c r="B55" s="5"/>
      <c r="C55" s="6"/>
      <c r="D55" s="5" t="str">
        <f>IF(B55="","",LOOKUP(B55,Entries!B$2:B$995,Entries!K$2:K$995))</f>
        <v/>
      </c>
      <c r="E55" s="5" t="str">
        <f>IF(B55="","",LOOKUP(B55,Entries!B$2:B$995,Entries!E$2:E$995))</f>
        <v/>
      </c>
      <c r="F55" s="5" t="str">
        <f>IF(B55="","",LOOKUP(B55,Entries!B$2:B$995,Entries!F$2:F$995))</f>
        <v/>
      </c>
      <c r="G55" s="5" t="str">
        <f>IF(B55="","",LOOKUP(B55,Entries!B$2:B$995,Entries!G$2:G$995))</f>
        <v/>
      </c>
      <c r="H55" s="10">
        <f>IF(F55="Halifax Harriers",4,0)</f>
        <v>0</v>
      </c>
      <c r="I55" s="10">
        <f>IF(F55="Leeds City AC",4,0)</f>
        <v>0</v>
      </c>
      <c r="J55" s="10">
        <f>IF(F55="Spenborough &amp; District AC",4,0)</f>
        <v>0</v>
      </c>
      <c r="M55" s="4">
        <v>5</v>
      </c>
      <c r="N55" s="5"/>
      <c r="O55" s="6"/>
      <c r="P55" s="5" t="str">
        <f>IF(N55="","",LOOKUP(N55,Entries!B$2:B$995,Entries!K$2:K$995))</f>
        <v/>
      </c>
      <c r="Q55" s="5" t="str">
        <f>IF(N55="","",LOOKUP(N55,Entries!B$2:B$995,Entries!E$2:E$995))</f>
        <v/>
      </c>
      <c r="R55" s="5" t="str">
        <f>IF(N55="","",LOOKUP(N55,Entries!B$2:B$995,Entries!F$2:F$995))</f>
        <v/>
      </c>
      <c r="S55" s="5" t="str">
        <f>IF(N55="","",LOOKUP(N55,Entries!B$2:B$995,Entries!G$2:G$995))</f>
        <v/>
      </c>
      <c r="T55" s="3">
        <f>IF(R55="Halifax Harriers",4,0)</f>
        <v>0</v>
      </c>
      <c r="U55" s="3">
        <f>IF(R55="Leeds City AC",4,0)</f>
        <v>0</v>
      </c>
      <c r="V55" s="3">
        <f>IF(R55="Spenborough &amp; District AC",4,0)</f>
        <v>0</v>
      </c>
    </row>
    <row r="56" spans="1:22" x14ac:dyDescent="0.2">
      <c r="A56" s="4">
        <v>6</v>
      </c>
      <c r="B56" s="5"/>
      <c r="C56" s="6"/>
      <c r="D56" s="5" t="str">
        <f>IF(B56="","",LOOKUP(B56,Entries!B$2:B$995,Entries!K$2:K$995))</f>
        <v/>
      </c>
      <c r="E56" s="5" t="str">
        <f>IF(B56="","",LOOKUP(B56,Entries!B$2:B$995,Entries!E$2:E$995))</f>
        <v/>
      </c>
      <c r="F56" s="5" t="str">
        <f>IF(B56="","",LOOKUP(B56,Entries!B$2:B$995,Entries!F$2:F$995))</f>
        <v/>
      </c>
      <c r="G56" s="5" t="str">
        <f>IF(B56="","",LOOKUP(B56,Entries!B$2:B$995,Entries!G$2:G$995))</f>
        <v/>
      </c>
      <c r="H56" s="10">
        <f>IF(F56="Halifax Harriers",3,0)</f>
        <v>0</v>
      </c>
      <c r="I56" s="10">
        <f>IF(F56="Leeds City AC",3,0)</f>
        <v>0</v>
      </c>
      <c r="J56" s="10">
        <f>IF(F56="Spenborough &amp; District AC",3,0)</f>
        <v>0</v>
      </c>
      <c r="M56" s="4">
        <v>6</v>
      </c>
      <c r="N56" s="5"/>
      <c r="O56" s="6"/>
      <c r="P56" s="5" t="str">
        <f>IF(N56="","",LOOKUP(N56,Entries!B$2:B$995,Entries!K$2:K$995))</f>
        <v/>
      </c>
      <c r="Q56" s="5" t="str">
        <f>IF(N56="","",LOOKUP(N56,Entries!B$2:B$995,Entries!E$2:E$995))</f>
        <v/>
      </c>
      <c r="R56" s="5" t="str">
        <f>IF(N56="","",LOOKUP(N56,Entries!B$2:B$995,Entries!F$2:F$995))</f>
        <v/>
      </c>
      <c r="S56" s="5" t="str">
        <f>IF(N56="","",LOOKUP(N56,Entries!B$2:B$995,Entries!G$2:G$995))</f>
        <v/>
      </c>
      <c r="T56" s="3">
        <f>IF(R56="Halifax Harriers",3,0)</f>
        <v>0</v>
      </c>
      <c r="U56" s="3">
        <f>IF(R56="Leeds City AC",3,0)</f>
        <v>0</v>
      </c>
      <c r="V56" s="3">
        <f>IF(R56="Spenborough &amp; District AC",3,0)</f>
        <v>0</v>
      </c>
    </row>
    <row r="57" spans="1:22" x14ac:dyDescent="0.2">
      <c r="A57" s="4">
        <v>7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10">
        <f>IF(F57="Halifax Harriers",2,0)</f>
        <v>0</v>
      </c>
      <c r="I57" s="10">
        <f>IF(F57="Leeds City AC",2,0)</f>
        <v>0</v>
      </c>
      <c r="J57" s="10">
        <f>IF(F57="Spenborough &amp; District AC",2,0)</f>
        <v>0</v>
      </c>
      <c r="M57" s="4">
        <v>7</v>
      </c>
      <c r="N57" s="5"/>
      <c r="O57" s="6"/>
      <c r="P57" s="5" t="str">
        <f>IF(N57="","",LOOKUP(N57,Entries!B$2:B$995,Entries!K$2:K$995))</f>
        <v/>
      </c>
      <c r="Q57" s="5" t="str">
        <f>IF(N57="","",LOOKUP(N57,Entries!B$2:B$995,Entries!E$2:E$995))</f>
        <v/>
      </c>
      <c r="R57" s="5" t="str">
        <f>IF(N57="","",LOOKUP(N57,Entries!B$2:B$995,Entries!F$2:F$995))</f>
        <v/>
      </c>
      <c r="S57" s="5" t="str">
        <f>IF(N57="","",LOOKUP(N57,Entries!B$2:B$995,Entries!G$2:G$995))</f>
        <v/>
      </c>
      <c r="T57" s="3">
        <f>IF(R57="Halifax Harriers",2,0)</f>
        <v>0</v>
      </c>
      <c r="U57" s="3">
        <f>IF(R57="Leeds City AC",2,0)</f>
        <v>0</v>
      </c>
      <c r="V57" s="3">
        <f>IF(R57="Spenborough &amp; District AC",2,0)</f>
        <v>0</v>
      </c>
    </row>
    <row r="58" spans="1:22" x14ac:dyDescent="0.2">
      <c r="A58" s="4">
        <v>8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10">
        <f>IF(F58="Halifax Harriers",1,0)</f>
        <v>0</v>
      </c>
      <c r="I58" s="10">
        <f>IF(G58="Leeds City AC",1,0)</f>
        <v>0</v>
      </c>
      <c r="J58" s="10">
        <f>IF(F58="Spenborough &amp; District AC",1,0)</f>
        <v>0</v>
      </c>
      <c r="M58" s="4">
        <v>8</v>
      </c>
      <c r="N58" s="5"/>
      <c r="O58" s="6"/>
      <c r="P58" s="5" t="str">
        <f>IF(N58="","",LOOKUP(N58,Entries!B$2:B$995,Entries!K$2:K$995))</f>
        <v/>
      </c>
      <c r="Q58" s="5" t="str">
        <f>IF(N58="","",LOOKUP(N58,Entries!B$2:B$995,Entries!E$2:E$995))</f>
        <v/>
      </c>
      <c r="R58" s="5" t="str">
        <f>IF(N58="","",LOOKUP(N58,Entries!B$2:B$995,Entries!F$2:F$995))</f>
        <v/>
      </c>
      <c r="S58" s="5" t="str">
        <f>IF(N58="","",LOOKUP(N58,Entries!B$2:B$995,Entries!G$2:G$995))</f>
        <v/>
      </c>
      <c r="T58" s="3">
        <f>IF(R58="Halifax Harriers",1,0)</f>
        <v>0</v>
      </c>
      <c r="U58" s="3">
        <f>IF(S58="Leeds City AC",1,0)</f>
        <v>0</v>
      </c>
      <c r="V58" s="3">
        <f>IF(R58="Spenborough &amp; District AC",1,0)</f>
        <v>0</v>
      </c>
    </row>
    <row r="59" spans="1:22" x14ac:dyDescent="0.2">
      <c r="A59" s="4"/>
      <c r="B59" s="5"/>
      <c r="C59" s="6"/>
      <c r="D59" s="8" t="s">
        <v>17</v>
      </c>
      <c r="E59" s="9">
        <f>SUM(H51:H58)</f>
        <v>0</v>
      </c>
      <c r="F59" s="9" t="s">
        <v>108</v>
      </c>
      <c r="G59" s="9"/>
      <c r="M59" s="4"/>
      <c r="N59" s="5"/>
      <c r="O59" s="6"/>
      <c r="P59" s="8" t="s">
        <v>17</v>
      </c>
      <c r="Q59" s="9">
        <f>SUM(T51:T58)</f>
        <v>0</v>
      </c>
      <c r="R59" s="9" t="s">
        <v>108</v>
      </c>
      <c r="S59" s="9"/>
      <c r="T59" s="2"/>
      <c r="U59" s="2"/>
      <c r="V59" s="2"/>
    </row>
    <row r="60" spans="1:22" x14ac:dyDescent="0.2">
      <c r="A60" s="4"/>
      <c r="B60" s="5"/>
      <c r="C60" s="6"/>
      <c r="D60" s="9"/>
      <c r="E60" s="9">
        <f>SUM(I51:I58)</f>
        <v>0</v>
      </c>
      <c r="F60" s="9" t="s">
        <v>1183</v>
      </c>
      <c r="G60" s="9"/>
      <c r="M60" s="28"/>
      <c r="N60" s="5"/>
      <c r="O60" s="6"/>
      <c r="P60" s="8"/>
      <c r="Q60" s="9">
        <f>SUM(U51:U58)</f>
        <v>11</v>
      </c>
      <c r="R60" s="9" t="s">
        <v>1183</v>
      </c>
      <c r="S60" s="9"/>
    </row>
    <row r="61" spans="1:22" ht="13.5" thickBot="1" x14ac:dyDescent="0.25">
      <c r="A61" s="4"/>
      <c r="B61" s="5"/>
      <c r="C61" s="6"/>
      <c r="D61" s="31"/>
      <c r="E61" s="9">
        <f>SUM(J51:J58)</f>
        <v>0</v>
      </c>
      <c r="F61" s="9" t="s">
        <v>1338</v>
      </c>
      <c r="G61" s="32"/>
      <c r="M61" s="28"/>
      <c r="N61" s="5"/>
      <c r="O61" s="6"/>
      <c r="P61" s="9"/>
      <c r="Q61" s="9">
        <f>SUM(V51:V58)</f>
        <v>15</v>
      </c>
      <c r="R61" s="9" t="s">
        <v>1338</v>
      </c>
      <c r="S61" s="9"/>
    </row>
    <row r="62" spans="1:22" ht="13.5" thickBot="1" x14ac:dyDescent="0.25">
      <c r="A62" s="235" t="s">
        <v>63</v>
      </c>
      <c r="B62" s="236"/>
      <c r="C62" s="236"/>
      <c r="D62" s="236"/>
      <c r="E62" s="236"/>
      <c r="F62" s="236"/>
      <c r="G62" s="237"/>
      <c r="M62" s="130"/>
      <c r="N62" s="127"/>
      <c r="O62" s="127"/>
      <c r="P62" s="128" t="s">
        <v>35</v>
      </c>
      <c r="Q62" s="127"/>
      <c r="R62" s="131"/>
      <c r="S62" s="141"/>
    </row>
    <row r="63" spans="1:22" x14ac:dyDescent="0.2">
      <c r="A63" s="4">
        <v>1</v>
      </c>
      <c r="B63" s="5">
        <v>656</v>
      </c>
      <c r="C63" s="6">
        <v>15.7</v>
      </c>
      <c r="D63" s="5" t="str">
        <f>IF(B63="","",LOOKUP(B63,Entries!B$2:B$995,Entries!K$2:K$995))</f>
        <v>Jack Fellows</v>
      </c>
      <c r="E63" s="5" t="str">
        <f>IF(B63="","",LOOKUP(B63,Entries!B$2:B$995,Entries!E$2:E$995))</f>
        <v>M15</v>
      </c>
      <c r="F63" s="5" t="str">
        <f>IF(B63="","",LOOKUP(B63,Entries!B$2:B$995,Entries!F$2:F$995))</f>
        <v>Halifax Harriers</v>
      </c>
      <c r="G63" s="5" t="str">
        <f>IF(B63="","",LOOKUP(B63,Entries!B$2:B$995,Entries!G$2:G$995))</f>
        <v>M</v>
      </c>
      <c r="H63" s="10">
        <f>IF(F63="Halifax Harriers",8,0)</f>
        <v>8</v>
      </c>
      <c r="I63" s="10">
        <f>IF(F63="Leeds City AC",8,0)</f>
        <v>0</v>
      </c>
      <c r="J63" s="10">
        <f>IF(F63="Spenborough &amp; District AC",8,0)</f>
        <v>0</v>
      </c>
      <c r="M63" s="123">
        <v>1</v>
      </c>
      <c r="N63" s="139">
        <v>794</v>
      </c>
      <c r="O63" s="140">
        <v>4.3499999999999996</v>
      </c>
      <c r="P63" s="139" t="str">
        <f>IF(N63="","",LOOKUP(N63,Entries!B$2:B$995,Entries!K$2:K$995))</f>
        <v>Eve Muirhead</v>
      </c>
      <c r="Q63" s="139" t="str">
        <f>IF(N63="","",LOOKUP(N63,Entries!B$2:B$995,Entries!E$2:E$995))</f>
        <v>F17</v>
      </c>
      <c r="R63" s="126" t="str">
        <f>IF(N63="","",LOOKUP(N63,Entries!B$2:B$995,Entries!F$2:F$995))</f>
        <v>Leeds City AC</v>
      </c>
      <c r="S63" s="139" t="str">
        <f>IF(N63="","",LOOKUP(N63,Entries!B$2:B$995,Entries!G$2:G$995))</f>
        <v>F</v>
      </c>
      <c r="T63" s="3">
        <f>IF(R63="Halifax Harriers",8,0)</f>
        <v>0</v>
      </c>
      <c r="U63" s="3">
        <f>IF(R63="Leeds City AC",8,0)</f>
        <v>8</v>
      </c>
      <c r="V63" s="3">
        <f>IF(R63="Spenborough &amp; District AC",8,0)</f>
        <v>0</v>
      </c>
    </row>
    <row r="64" spans="1:22" x14ac:dyDescent="0.2">
      <c r="A64" s="4">
        <v>2</v>
      </c>
      <c r="B64" s="5">
        <v>847</v>
      </c>
      <c r="C64" s="6">
        <v>15.8</v>
      </c>
      <c r="D64" s="5" t="str">
        <f>IF(B64="","",LOOKUP(B64,Entries!B$2:B$995,Entries!K$2:K$995))</f>
        <v>Robert Harness</v>
      </c>
      <c r="E64" s="5" t="str">
        <f>IF(B64="","",LOOKUP(B64,Entries!B$2:B$995,Entries!E$2:E$995))</f>
        <v>M15</v>
      </c>
      <c r="F64" s="5" t="str">
        <f>IF(B64="","",LOOKUP(B64,Entries!B$2:B$995,Entries!F$2:F$995))</f>
        <v>Spenborough &amp; DIstrict AC</v>
      </c>
      <c r="G64" s="5" t="str">
        <f>IF(B64="","",LOOKUP(B64,Entries!B$2:B$995,Entries!G$2:G$995))</f>
        <v>M</v>
      </c>
      <c r="H64" s="10">
        <f>IF(F64="Halifax Harriers",7,0)</f>
        <v>0</v>
      </c>
      <c r="I64" s="10">
        <f>IF(F64="Leeds City AC",7,0)</f>
        <v>0</v>
      </c>
      <c r="J64" s="10">
        <f>IF(F64="Spenborough &amp; District AC",7,0)</f>
        <v>7</v>
      </c>
      <c r="M64" s="4">
        <v>2</v>
      </c>
      <c r="N64" s="133">
        <v>850</v>
      </c>
      <c r="O64" s="134">
        <v>4.1399999999999997</v>
      </c>
      <c r="P64" s="133" t="str">
        <f>IF(N64="","",LOOKUP(N64,Entries!B$2:B$995,Entries!K$2:K$995))</f>
        <v>Olivia Myers</v>
      </c>
      <c r="Q64" s="133" t="str">
        <f>IF(N64="","",LOOKUP(N64,Entries!B$2:B$995,Entries!E$2:E$995))</f>
        <v>F17</v>
      </c>
      <c r="R64" s="133" t="str">
        <f>IF(N64="","",LOOKUP(N64,Entries!B$2:B$995,Entries!F$2:F$995))</f>
        <v>Spenborough &amp; DIstrict AC</v>
      </c>
      <c r="S64" s="133" t="str">
        <f>IF(N64="","",LOOKUP(N64,Entries!B$2:B$995,Entries!G$2:G$995))</f>
        <v>F</v>
      </c>
      <c r="T64" s="3">
        <f>IF(R64="Halifax Harriers",7,0)</f>
        <v>0</v>
      </c>
      <c r="U64" s="3">
        <f>IF(R64="Leeds City AC",7,0)</f>
        <v>0</v>
      </c>
      <c r="V64" s="3">
        <f>IF(R64="Spenborough &amp; District AC",7,0)</f>
        <v>7</v>
      </c>
    </row>
    <row r="65" spans="1:22" x14ac:dyDescent="0.2">
      <c r="A65" s="4">
        <v>3</v>
      </c>
      <c r="B65" s="5">
        <v>767</v>
      </c>
      <c r="C65" s="6">
        <v>16.8</v>
      </c>
      <c r="D65" s="5" t="str">
        <f>IF(B65="","",LOOKUP(B65,Entries!B$2:B$995,Entries!K$2:K$995))</f>
        <v>Laith Alghofari</v>
      </c>
      <c r="E65" s="5" t="str">
        <f>IF(B65="","",LOOKUP(B65,Entries!B$2:B$995,Entries!E$2:E$995))</f>
        <v>M15</v>
      </c>
      <c r="F65" s="5" t="str">
        <f>IF(B65="","",LOOKUP(B65,Entries!B$2:B$995,Entries!F$2:F$995))</f>
        <v>Leeds City AC</v>
      </c>
      <c r="G65" s="5" t="str">
        <f>IF(B65="","",LOOKUP(B65,Entries!B$2:B$995,Entries!G$2:G$995))</f>
        <v>M</v>
      </c>
      <c r="H65" s="10">
        <f>IF(F65="Halifax Harriers",6,0)</f>
        <v>0</v>
      </c>
      <c r="I65" s="10">
        <f>IF(F65="Leeds City AC",6,0)</f>
        <v>6</v>
      </c>
      <c r="J65" s="10">
        <f>IF(F65="Spenborough &amp; District AC",6,0)</f>
        <v>0</v>
      </c>
      <c r="M65" s="4">
        <v>3</v>
      </c>
      <c r="N65" s="5">
        <v>851</v>
      </c>
      <c r="O65" s="6">
        <v>3.9</v>
      </c>
      <c r="P65" s="5" t="str">
        <f>IF(N65="","",LOOKUP(N65,Entries!B$2:B$995,Entries!K$2:K$995))</f>
        <v>Estelle Williams</v>
      </c>
      <c r="Q65" s="5" t="str">
        <f>IF(N65="","",LOOKUP(N65,Entries!B$2:B$995,Entries!E$2:E$995))</f>
        <v>F17</v>
      </c>
      <c r="R65" s="5" t="str">
        <f>IF(N65="","",LOOKUP(N65,Entries!B$2:B$995,Entries!F$2:F$995))</f>
        <v>Spenborough &amp; DIstrict AC</v>
      </c>
      <c r="S65" s="5" t="str">
        <f>IF(N65="","",LOOKUP(N65,Entries!B$2:B$995,Entries!G$2:G$995))</f>
        <v>F</v>
      </c>
      <c r="T65" s="3">
        <f>IF(R65="Halifax Harriers",6,0)</f>
        <v>0</v>
      </c>
      <c r="U65" s="3">
        <f>IF(R65="Leeds City AC",6,0)</f>
        <v>0</v>
      </c>
      <c r="V65" s="3">
        <f>IF(R65="Spenborough &amp; District AC",6,0)</f>
        <v>6</v>
      </c>
    </row>
    <row r="66" spans="1:22" x14ac:dyDescent="0.2">
      <c r="A66" s="4">
        <v>4</v>
      </c>
      <c r="B66" s="5">
        <v>652</v>
      </c>
      <c r="C66" s="6">
        <v>19.899999999999999</v>
      </c>
      <c r="D66" s="5" t="str">
        <f>IF(B66="","",LOOKUP(B66,Entries!B$2:B$995,Entries!K$2:K$995))</f>
        <v>Thomas Wright</v>
      </c>
      <c r="E66" s="5" t="str">
        <f>IF(B66="","",LOOKUP(B66,Entries!B$2:B$995,Entries!E$2:E$995))</f>
        <v>M15</v>
      </c>
      <c r="F66" s="5" t="str">
        <f>IF(B66="","",LOOKUP(B66,Entries!B$2:B$995,Entries!F$2:F$995))</f>
        <v>Halifax Harriers</v>
      </c>
      <c r="G66" s="5" t="str">
        <f>IF(B66="","",LOOKUP(B66,Entries!B$2:B$995,Entries!G$2:G$995))</f>
        <v>M</v>
      </c>
      <c r="H66" s="10">
        <f>IF(F66="Halifax Harriers",5,0)</f>
        <v>5</v>
      </c>
      <c r="I66" s="10">
        <f>IF(F66="Leeds City AC",5,0)</f>
        <v>0</v>
      </c>
      <c r="J66" s="10">
        <f>IF(F66="Spenborough &amp; District AC",5,0)</f>
        <v>0</v>
      </c>
      <c r="M66" s="4">
        <v>4</v>
      </c>
      <c r="N66" s="5">
        <v>791</v>
      </c>
      <c r="O66" s="6">
        <v>3.9</v>
      </c>
      <c r="P66" s="5" t="str">
        <f>IF(N66="","",LOOKUP(N66,Entries!B$2:B$995,Entries!K$2:K$995))</f>
        <v>Eden Few-Finch</v>
      </c>
      <c r="Q66" s="5" t="str">
        <f>IF(N66="","",LOOKUP(N66,Entries!B$2:B$995,Entries!E$2:E$995))</f>
        <v>F17</v>
      </c>
      <c r="R66" s="5" t="str">
        <f>IF(N66="","",LOOKUP(N66,Entries!B$2:B$995,Entries!F$2:F$995))</f>
        <v>Leeds City AC</v>
      </c>
      <c r="S66" s="5" t="str">
        <f>IF(N66="","",LOOKUP(N66,Entries!B$2:B$995,Entries!G$2:G$995))</f>
        <v>F</v>
      </c>
      <c r="T66" s="3">
        <f>IF(R66="Halifax Harriers",5,0)</f>
        <v>0</v>
      </c>
      <c r="U66" s="3">
        <f>IF(R66="Leeds City AC",5,0)</f>
        <v>5</v>
      </c>
      <c r="V66" s="3">
        <f>IF(R66="Spenborough &amp; District AC",5,0)</f>
        <v>0</v>
      </c>
    </row>
    <row r="67" spans="1:22" x14ac:dyDescent="0.2">
      <c r="A67" s="4">
        <v>5</v>
      </c>
      <c r="B67" s="5"/>
      <c r="C67" s="6"/>
      <c r="D67" s="5" t="str">
        <f>IF(B67="","",LOOKUP(B67,Entries!B$2:B$995,Entries!K$2:K$995))</f>
        <v/>
      </c>
      <c r="E67" s="5" t="str">
        <f>IF(B67="","",LOOKUP(B67,Entries!B$2:B$995,Entries!E$2:E$995))</f>
        <v/>
      </c>
      <c r="F67" s="5" t="str">
        <f>IF(B67="","",LOOKUP(B67,Entries!B$2:B$995,Entries!F$2:F$995))</f>
        <v/>
      </c>
      <c r="G67" s="5" t="str">
        <f>IF(B67="","",LOOKUP(B67,Entries!B$2:B$995,Entries!G$2:G$995))</f>
        <v/>
      </c>
      <c r="H67" s="10">
        <f>IF(F67="Halifax Harriers",4,0)</f>
        <v>0</v>
      </c>
      <c r="I67" s="10">
        <f>IF(F67="Leeds City AC",4,0)</f>
        <v>0</v>
      </c>
      <c r="J67" s="10">
        <f>IF(F67="Spenborough &amp; District AC",4,0)</f>
        <v>0</v>
      </c>
      <c r="M67" s="4">
        <v>5</v>
      </c>
      <c r="N67" s="5"/>
      <c r="O67" s="6"/>
      <c r="P67" s="5" t="str">
        <f>IF(N67="","",LOOKUP(N67,Entries!B$2:B$995,Entries!K$2:K$995))</f>
        <v/>
      </c>
      <c r="Q67" s="5" t="str">
        <f>IF(N67="","",LOOKUP(N67,Entries!B$2:B$995,Entries!E$2:E$995))</f>
        <v/>
      </c>
      <c r="R67" s="5" t="str">
        <f>IF(N67="","",LOOKUP(N67,Entries!B$2:B$995,Entries!F$2:F$995))</f>
        <v/>
      </c>
      <c r="S67" s="5" t="str">
        <f>IF(N67="","",LOOKUP(N67,Entries!B$2:B$995,Entries!G$2:G$995))</f>
        <v/>
      </c>
      <c r="T67" s="3">
        <f>IF(R67="Halifax Harriers",4,0)</f>
        <v>0</v>
      </c>
      <c r="U67" s="3">
        <f>IF(R67="Leeds City AC",4,0)</f>
        <v>0</v>
      </c>
      <c r="V67" s="3">
        <f>IF(R67="Spenborough &amp; District AC",4,0)</f>
        <v>0</v>
      </c>
    </row>
    <row r="68" spans="1:22" x14ac:dyDescent="0.2">
      <c r="A68" s="4">
        <v>6</v>
      </c>
      <c r="B68" s="5"/>
      <c r="C68" s="6"/>
      <c r="D68" s="5" t="str">
        <f>IF(B68="","",LOOKUP(B68,Entries!B$2:B$995,Entries!K$2:K$995))</f>
        <v/>
      </c>
      <c r="E68" s="5" t="str">
        <f>IF(B68="","",LOOKUP(B68,Entries!B$2:B$995,Entries!E$2:E$995))</f>
        <v/>
      </c>
      <c r="F68" s="5" t="str">
        <f>IF(B68="","",LOOKUP(B68,Entries!B$2:B$995,Entries!F$2:F$995))</f>
        <v/>
      </c>
      <c r="G68" s="5" t="str">
        <f>IF(B68="","",LOOKUP(B68,Entries!B$2:B$995,Entries!G$2:G$995))</f>
        <v/>
      </c>
      <c r="H68" s="10">
        <f>IF(F68="Halifax Harriers",3,0)</f>
        <v>0</v>
      </c>
      <c r="I68" s="10">
        <f>IF(F68="Leeds City AC",3,0)</f>
        <v>0</v>
      </c>
      <c r="J68" s="10">
        <f>IF(F68="Spenborough &amp; District AC",3,0)</f>
        <v>0</v>
      </c>
      <c r="M68" s="4">
        <v>6</v>
      </c>
      <c r="N68" s="5"/>
      <c r="O68" s="6"/>
      <c r="P68" s="5" t="str">
        <f>IF(N68="","",LOOKUP(N68,Entries!B$2:B$995,Entries!K$2:K$995))</f>
        <v/>
      </c>
      <c r="Q68" s="5" t="str">
        <f>IF(N68="","",LOOKUP(N68,Entries!B$2:B$995,Entries!E$2:E$995))</f>
        <v/>
      </c>
      <c r="R68" s="5" t="str">
        <f>IF(N68="","",LOOKUP(N68,Entries!B$2:B$995,Entries!F$2:F$995))</f>
        <v/>
      </c>
      <c r="S68" s="5" t="str">
        <f>IF(N68="","",LOOKUP(N68,Entries!B$2:B$995,Entries!G$2:G$995))</f>
        <v/>
      </c>
      <c r="T68" s="3">
        <f>IF(R68="Halifax Harriers",3,0)</f>
        <v>0</v>
      </c>
      <c r="U68" s="3">
        <f>IF(R68="Leeds City AC",3,0)</f>
        <v>0</v>
      </c>
      <c r="V68" s="3">
        <f>IF(R68="Spenborough &amp; District AC",3,0)</f>
        <v>0</v>
      </c>
    </row>
    <row r="69" spans="1:22" x14ac:dyDescent="0.2">
      <c r="A69" s="4">
        <v>7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10">
        <f>IF(F69="Halifax Harriers",2,0)</f>
        <v>0</v>
      </c>
      <c r="I69" s="10">
        <f>IF(F69="Leeds City AC",2,0)</f>
        <v>0</v>
      </c>
      <c r="J69" s="10">
        <f>IF(F69="Spenborough &amp; District AC",2,0)</f>
        <v>0</v>
      </c>
      <c r="M69" s="4">
        <v>7</v>
      </c>
      <c r="N69" s="5"/>
      <c r="O69" s="6"/>
      <c r="P69" s="5" t="str">
        <f>IF(N69="","",LOOKUP(N69,Entries!B$2:B$995,Entries!K$2:K$995))</f>
        <v/>
      </c>
      <c r="Q69" s="5" t="str">
        <f>IF(N69="","",LOOKUP(N69,Entries!B$2:B$995,Entries!E$2:E$995))</f>
        <v/>
      </c>
      <c r="R69" s="5" t="str">
        <f>IF(N69="","",LOOKUP(N69,Entries!B$2:B$995,Entries!F$2:F$995))</f>
        <v/>
      </c>
      <c r="S69" s="5" t="str">
        <f>IF(N69="","",LOOKUP(N69,Entries!B$2:B$995,Entries!G$2:G$995))</f>
        <v/>
      </c>
      <c r="T69" s="3">
        <f>IF(R69="Halifax Harriers",2,0)</f>
        <v>0</v>
      </c>
      <c r="U69" s="3">
        <f>IF(R69="Leeds City AC",2,0)</f>
        <v>0</v>
      </c>
      <c r="V69" s="3">
        <f>IF(R69="Spenborough &amp; District AC",2,0)</f>
        <v>0</v>
      </c>
    </row>
    <row r="70" spans="1:22" x14ac:dyDescent="0.2">
      <c r="A70" s="4">
        <v>8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10">
        <f>IF(F70="Halifax Harriers",1,0)</f>
        <v>0</v>
      </c>
      <c r="I70" s="10">
        <f>IF(G70="Leeds City AC",1,0)</f>
        <v>0</v>
      </c>
      <c r="J70" s="10">
        <f>IF(F70="Spenborough &amp; District AC",1,0)</f>
        <v>0</v>
      </c>
      <c r="M70" s="4">
        <v>8</v>
      </c>
      <c r="N70" s="5"/>
      <c r="O70" s="6"/>
      <c r="P70" s="5" t="str">
        <f>IF(N70="","",LOOKUP(N70,Entries!B$2:B$995,Entries!K$2:K$995))</f>
        <v/>
      </c>
      <c r="Q70" s="5" t="str">
        <f>IF(N70="","",LOOKUP(N70,Entries!B$2:B$995,Entries!E$2:E$995))</f>
        <v/>
      </c>
      <c r="R70" s="5" t="str">
        <f>IF(N70="","",LOOKUP(N70,Entries!B$2:B$995,Entries!F$2:F$995))</f>
        <v/>
      </c>
      <c r="S70" s="5" t="str">
        <f>IF(N70="","",LOOKUP(N70,Entries!B$2:B$995,Entries!G$2:G$995))</f>
        <v/>
      </c>
      <c r="T70" s="3">
        <f>IF(R70="Halifax Harriers",1,0)</f>
        <v>0</v>
      </c>
      <c r="U70" s="3">
        <f>IF(S70="Leeds City AC",1,0)</f>
        <v>0</v>
      </c>
      <c r="V70" s="3">
        <f>IF(R70="Spenborough &amp; District AC",1,0)</f>
        <v>0</v>
      </c>
    </row>
    <row r="71" spans="1:22" x14ac:dyDescent="0.2">
      <c r="A71" s="4"/>
      <c r="B71" s="5"/>
      <c r="C71" s="6"/>
      <c r="D71" s="8" t="s">
        <v>17</v>
      </c>
      <c r="E71" s="9">
        <f>SUM(H63:H70)</f>
        <v>13</v>
      </c>
      <c r="F71" s="9" t="s">
        <v>108</v>
      </c>
      <c r="G71" s="9"/>
      <c r="M71" s="4"/>
      <c r="N71" s="5"/>
      <c r="O71" s="6"/>
      <c r="P71" s="8" t="s">
        <v>17</v>
      </c>
      <c r="Q71" s="9">
        <f>SUM(T63:T70)</f>
        <v>0</v>
      </c>
      <c r="R71" s="9" t="s">
        <v>108</v>
      </c>
      <c r="S71" s="9"/>
    </row>
    <row r="72" spans="1:22" x14ac:dyDescent="0.2">
      <c r="A72" s="4"/>
      <c r="B72" s="5"/>
      <c r="C72" s="6"/>
      <c r="D72" s="8"/>
      <c r="E72" s="9">
        <f>SUM(I63:I70)</f>
        <v>6</v>
      </c>
      <c r="F72" s="9" t="s">
        <v>1183</v>
      </c>
      <c r="G72" s="9"/>
      <c r="M72" s="28"/>
      <c r="N72" s="5"/>
      <c r="O72" s="6"/>
      <c r="P72" s="8"/>
      <c r="Q72" s="9">
        <f>SUM(U63:U70)</f>
        <v>13</v>
      </c>
      <c r="R72" s="9" t="s">
        <v>1183</v>
      </c>
      <c r="S72" s="9"/>
    </row>
    <row r="73" spans="1:22" ht="13.5" thickBot="1" x14ac:dyDescent="0.25">
      <c r="A73" s="4"/>
      <c r="B73" s="5"/>
      <c r="C73" s="6"/>
      <c r="D73" s="9"/>
      <c r="E73" s="9">
        <f>SUM(J63:J70)</f>
        <v>7</v>
      </c>
      <c r="F73" s="9" t="s">
        <v>1338</v>
      </c>
      <c r="G73" s="9"/>
      <c r="M73" s="4"/>
      <c r="N73" s="5"/>
      <c r="O73" s="6"/>
      <c r="P73" s="9"/>
      <c r="Q73" s="9">
        <f>SUM(V63:V70)</f>
        <v>13</v>
      </c>
      <c r="R73" s="9" t="s">
        <v>1338</v>
      </c>
      <c r="S73" s="9"/>
    </row>
    <row r="74" spans="1:22" ht="13.5" thickBot="1" x14ac:dyDescent="0.25">
      <c r="A74" s="235" t="s">
        <v>64</v>
      </c>
      <c r="B74" s="236"/>
      <c r="C74" s="236"/>
      <c r="D74" s="236"/>
      <c r="E74" s="236"/>
      <c r="F74" s="236"/>
      <c r="G74" s="237"/>
      <c r="M74" s="130"/>
      <c r="N74" s="127"/>
      <c r="O74" s="127"/>
      <c r="P74" s="127" t="s">
        <v>36</v>
      </c>
      <c r="Q74" s="127"/>
      <c r="R74" s="131"/>
      <c r="S74" s="141"/>
    </row>
    <row r="75" spans="1:22" x14ac:dyDescent="0.2">
      <c r="A75" s="4">
        <v>1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10">
        <f>IF(F75="Halifax Harriers",8,0)</f>
        <v>0</v>
      </c>
      <c r="I75" s="10">
        <f>IF(F75="Leeds City AC",8,0)</f>
        <v>0</v>
      </c>
      <c r="J75" s="10">
        <f>IF(F75="Spenborough &amp; District AC",8,0)</f>
        <v>0</v>
      </c>
      <c r="M75" s="123">
        <v>1</v>
      </c>
      <c r="N75" s="124">
        <v>734</v>
      </c>
      <c r="O75" s="125">
        <v>1.2</v>
      </c>
      <c r="P75" s="124" t="str">
        <f>IF(N75="","",LOOKUP(N75,Entries!B$2:B$995,Entries!K$2:K$995))</f>
        <v>Harrison Downes</v>
      </c>
      <c r="Q75" s="124" t="str">
        <f>IF(N75="","",LOOKUP(N75,Entries!B$2:B$995,Entries!E$2:E$995))</f>
        <v>M13</v>
      </c>
      <c r="R75" s="126" t="str">
        <f>IF(N75="","",LOOKUP(N75,Entries!B$2:B$995,Entries!F$2:F$995))</f>
        <v>Leeds City AC</v>
      </c>
      <c r="S75" s="139" t="str">
        <f>IF(N75="","",LOOKUP(N75,Entries!B$2:B$995,Entries!G$2:G$995))</f>
        <v>M</v>
      </c>
      <c r="T75" s="3">
        <f>IF(R75="Halifax Harriers",8,0)</f>
        <v>0</v>
      </c>
      <c r="U75" s="3">
        <f>IF(R75="Leeds City AC",8,0)</f>
        <v>8</v>
      </c>
      <c r="V75" s="3">
        <f>IF(R75="Spenborough &amp; District AC",8,0)</f>
        <v>0</v>
      </c>
    </row>
    <row r="76" spans="1:22" x14ac:dyDescent="0.2">
      <c r="A76" s="4">
        <v>2</v>
      </c>
      <c r="B76" s="5"/>
      <c r="C76" s="6"/>
      <c r="D76" s="5" t="str">
        <f>IF(B76="","",LOOKUP(B76,Entries!B$2:B$995,Entries!K$2:K$995))</f>
        <v/>
      </c>
      <c r="E76" s="5" t="str">
        <f>IF(B76="","",LOOKUP(B76,Entries!B$2:B$995,Entries!E$2:E$995))</f>
        <v/>
      </c>
      <c r="F76" s="5" t="str">
        <f>IF(B76="","",LOOKUP(B76,Entries!B$2:B$995,Entries!F$2:F$995))</f>
        <v/>
      </c>
      <c r="G76" s="5" t="str">
        <f>IF(B76="","",LOOKUP(B76,Entries!B$2:B$995,Entries!G$2:G$995))</f>
        <v/>
      </c>
      <c r="H76" s="10">
        <f>IF(F76="Halifax Harriers",7,0)</f>
        <v>0</v>
      </c>
      <c r="I76" s="10">
        <f>IF(F76="Leeds City AC",7,0)</f>
        <v>0</v>
      </c>
      <c r="J76" s="10">
        <f>IF(F76="Spenborough &amp; District AC",7,0)</f>
        <v>0</v>
      </c>
      <c r="M76" s="4">
        <v>2</v>
      </c>
      <c r="N76" s="5"/>
      <c r="O76" s="6"/>
      <c r="P76" s="5" t="str">
        <f>IF(N76="","",LOOKUP(N76,Entries!B$2:B$995,Entries!K$2:K$995))</f>
        <v/>
      </c>
      <c r="Q76" s="5" t="str">
        <f>IF(N76="","",LOOKUP(N76,Entries!B$2:B$995,Entries!E$2:E$995))</f>
        <v/>
      </c>
      <c r="R76" s="5" t="str">
        <f>IF(N76="","",LOOKUP(N76,Entries!B$2:B$995,Entries!F$2:F$995))</f>
        <v/>
      </c>
      <c r="S76" s="5" t="str">
        <f>IF(N76="","",LOOKUP(N76,Entries!B$2:B$995,Entries!G$2:G$995))</f>
        <v/>
      </c>
      <c r="T76" s="3">
        <f>IF(R76="Halifax Harriers",7,0)</f>
        <v>0</v>
      </c>
      <c r="U76" s="3">
        <f>IF(R76="Leeds City AC",7,0)</f>
        <v>0</v>
      </c>
      <c r="V76" s="3">
        <f>IF(R76="Spenborough &amp; District AC",7,0)</f>
        <v>0</v>
      </c>
    </row>
    <row r="77" spans="1:22" x14ac:dyDescent="0.2">
      <c r="A77" s="4">
        <v>3</v>
      </c>
      <c r="B77" s="5"/>
      <c r="C77" s="6"/>
      <c r="D77" s="5" t="str">
        <f>IF(B77="","",LOOKUP(B77,Entries!B$2:B$995,Entries!K$2:K$995))</f>
        <v/>
      </c>
      <c r="E77" s="5" t="str">
        <f>IF(B77="","",LOOKUP(B77,Entries!B$2:B$995,Entries!E$2:E$995))</f>
        <v/>
      </c>
      <c r="F77" s="5" t="str">
        <f>IF(B77="","",LOOKUP(B77,Entries!B$2:B$995,Entries!F$2:F$995))</f>
        <v/>
      </c>
      <c r="G77" s="5" t="str">
        <f>IF(B77="","",LOOKUP(B77,Entries!B$2:B$995,Entries!G$2:G$995))</f>
        <v/>
      </c>
      <c r="H77" s="10">
        <f>IF(F77="Halifax Harriers",6,0)</f>
        <v>0</v>
      </c>
      <c r="I77" s="10">
        <f>IF(F77="Leeds City AC",6,0)</f>
        <v>0</v>
      </c>
      <c r="J77" s="10">
        <f>IF(F77="Spenborough &amp; District AC",6,0)</f>
        <v>0</v>
      </c>
      <c r="M77" s="4">
        <v>3</v>
      </c>
      <c r="N77" s="5"/>
      <c r="O77" s="6"/>
      <c r="P77" s="5" t="str">
        <f>IF(N77="","",LOOKUP(N77,Entries!B$2:B$995,Entries!K$2:K$995))</f>
        <v/>
      </c>
      <c r="Q77" s="5" t="str">
        <f>IF(N77="","",LOOKUP(N77,Entries!B$2:B$995,Entries!E$2:E$995))</f>
        <v/>
      </c>
      <c r="R77" s="5" t="str">
        <f>IF(N77="","",LOOKUP(N77,Entries!B$2:B$995,Entries!F$2:F$995))</f>
        <v/>
      </c>
      <c r="S77" s="5" t="str">
        <f>IF(N77="","",LOOKUP(N77,Entries!B$2:B$995,Entries!G$2:G$995))</f>
        <v/>
      </c>
      <c r="T77" s="3">
        <f>IF(R77="Halifax Harriers",6,0)</f>
        <v>0</v>
      </c>
      <c r="U77" s="3">
        <f>IF(R77="Leeds City AC",6,0)</f>
        <v>0</v>
      </c>
      <c r="V77" s="3">
        <f>IF(R77="Spenborough &amp; District AC",6,0)</f>
        <v>0</v>
      </c>
    </row>
    <row r="78" spans="1:22" x14ac:dyDescent="0.2">
      <c r="A78" s="4">
        <v>4</v>
      </c>
      <c r="B78" s="5"/>
      <c r="C78" s="6"/>
      <c r="D78" s="5" t="str">
        <f>IF(B78="","",LOOKUP(B78,Entries!B$2:B$995,Entries!K$2:K$995))</f>
        <v/>
      </c>
      <c r="E78" s="5" t="str">
        <f>IF(B78="","",LOOKUP(B78,Entries!B$2:B$995,Entries!E$2:E$995))</f>
        <v/>
      </c>
      <c r="F78" s="5" t="str">
        <f>IF(B78="","",LOOKUP(B78,Entries!B$2:B$995,Entries!F$2:F$995))</f>
        <v/>
      </c>
      <c r="G78" s="5" t="str">
        <f>IF(B78="","",LOOKUP(B78,Entries!B$2:B$995,Entries!G$2:G$995))</f>
        <v/>
      </c>
      <c r="H78" s="10">
        <f>IF(F78="Halifax Harriers",5,0)</f>
        <v>0</v>
      </c>
      <c r="I78" s="10">
        <f>IF(F78="Leeds City AC",5,0)</f>
        <v>0</v>
      </c>
      <c r="J78" s="10">
        <f>IF(F78="Spenborough &amp; District AC",5,0)</f>
        <v>0</v>
      </c>
      <c r="M78" s="4">
        <v>4</v>
      </c>
      <c r="N78" s="5"/>
      <c r="O78" s="6"/>
      <c r="P78" s="5" t="str">
        <f>IF(N78="","",LOOKUP(N78,Entries!B$2:B$995,Entries!K$2:K$995))</f>
        <v/>
      </c>
      <c r="Q78" s="5" t="str">
        <f>IF(N78="","",LOOKUP(N78,Entries!B$2:B$995,Entries!E$2:E$995))</f>
        <v/>
      </c>
      <c r="R78" s="5" t="str">
        <f>IF(N78="","",LOOKUP(N78,Entries!B$2:B$995,Entries!F$2:F$995))</f>
        <v/>
      </c>
      <c r="S78" s="5" t="str">
        <f>IF(N78="","",LOOKUP(N78,Entries!B$2:B$995,Entries!G$2:G$995))</f>
        <v/>
      </c>
      <c r="T78" s="3">
        <f>IF(R78="Halifax Harriers",5,0)</f>
        <v>0</v>
      </c>
      <c r="U78" s="3">
        <f>IF(R78="Leeds City AC",5,0)</f>
        <v>0</v>
      </c>
      <c r="V78" s="3">
        <f>IF(R78="Spenborough &amp; District AC",5,0)</f>
        <v>0</v>
      </c>
    </row>
    <row r="79" spans="1:22" x14ac:dyDescent="0.2">
      <c r="A79" s="4">
        <v>5</v>
      </c>
      <c r="B79" s="5"/>
      <c r="C79" s="6"/>
      <c r="D79" s="5" t="str">
        <f>IF(B79="","",LOOKUP(B79,Entries!B$2:B$995,Entries!K$2:K$995))</f>
        <v/>
      </c>
      <c r="E79" s="5" t="str">
        <f>IF(B79="","",LOOKUP(B79,Entries!B$2:B$995,Entries!E$2:E$995))</f>
        <v/>
      </c>
      <c r="F79" s="5" t="str">
        <f>IF(B79="","",LOOKUP(B79,Entries!B$2:B$995,Entries!F$2:F$995))</f>
        <v/>
      </c>
      <c r="G79" s="5" t="str">
        <f>IF(B79="","",LOOKUP(B79,Entries!B$2:B$995,Entries!G$2:G$995))</f>
        <v/>
      </c>
      <c r="H79" s="10">
        <f>IF(F79="Halifax Harriers",4,0)</f>
        <v>0</v>
      </c>
      <c r="I79" s="10">
        <f>IF(F79="Leeds City AC",4,0)</f>
        <v>0</v>
      </c>
      <c r="J79" s="10">
        <f>IF(F79="Spenborough &amp; District AC",4,0)</f>
        <v>0</v>
      </c>
      <c r="M79" s="4">
        <v>5</v>
      </c>
      <c r="N79" s="5"/>
      <c r="O79" s="6"/>
      <c r="P79" s="5" t="str">
        <f>IF(N79="","",LOOKUP(N79,Entries!B$2:B$995,Entries!K$2:K$995))</f>
        <v/>
      </c>
      <c r="Q79" s="5" t="str">
        <f>IF(N79="","",LOOKUP(N79,Entries!B$2:B$995,Entries!E$2:E$995))</f>
        <v/>
      </c>
      <c r="R79" s="5" t="str">
        <f>IF(N79="","",LOOKUP(N79,Entries!B$2:B$995,Entries!F$2:F$995))</f>
        <v/>
      </c>
      <c r="S79" s="5" t="str">
        <f>IF(N79="","",LOOKUP(N79,Entries!B$2:B$995,Entries!G$2:G$995))</f>
        <v/>
      </c>
      <c r="T79" s="3">
        <f>IF(R79="Halifax Harriers",4,0)</f>
        <v>0</v>
      </c>
      <c r="U79" s="3">
        <f>IF(R79="Leeds City AC",4,0)</f>
        <v>0</v>
      </c>
      <c r="V79" s="3">
        <f>IF(R79="Spenborough &amp; District AC",4,0)</f>
        <v>0</v>
      </c>
    </row>
    <row r="80" spans="1:22" x14ac:dyDescent="0.2">
      <c r="A80" s="4">
        <v>6</v>
      </c>
      <c r="B80" s="5"/>
      <c r="C80" s="6"/>
      <c r="D80" s="5" t="str">
        <f>IF(B80="","",LOOKUP(B80,Entries!B$2:B$995,Entries!K$2:K$995))</f>
        <v/>
      </c>
      <c r="E80" s="5" t="str">
        <f>IF(B80="","",LOOKUP(B80,Entries!B$2:B$995,Entries!E$2:E$995))</f>
        <v/>
      </c>
      <c r="F80" s="5" t="str">
        <f>IF(B80="","",LOOKUP(B80,Entries!B$2:B$995,Entries!F$2:F$995))</f>
        <v/>
      </c>
      <c r="G80" s="5" t="str">
        <f>IF(B80="","",LOOKUP(B80,Entries!B$2:B$995,Entries!G$2:G$995))</f>
        <v/>
      </c>
      <c r="H80" s="10">
        <f>IF(F80="Halifax Harriers",3,0)</f>
        <v>0</v>
      </c>
      <c r="I80" s="10">
        <f>IF(F80="Leeds City AC",3,0)</f>
        <v>0</v>
      </c>
      <c r="J80" s="10">
        <f>IF(F80="Spenborough &amp; District AC",3,0)</f>
        <v>0</v>
      </c>
      <c r="M80" s="4">
        <v>6</v>
      </c>
      <c r="N80" s="5"/>
      <c r="O80" s="6"/>
      <c r="P80" s="5" t="str">
        <f>IF(N80="","",LOOKUP(N80,Entries!B$2:B$995,Entries!K$2:K$995))</f>
        <v/>
      </c>
      <c r="Q80" s="5" t="str">
        <f>IF(N80="","",LOOKUP(N80,Entries!B$2:B$995,Entries!E$2:E$995))</f>
        <v/>
      </c>
      <c r="R80" s="5" t="str">
        <f>IF(N80="","",LOOKUP(N80,Entries!B$2:B$995,Entries!F$2:F$995))</f>
        <v/>
      </c>
      <c r="S80" s="5" t="str">
        <f>IF(N80="","",LOOKUP(N80,Entries!B$2:B$995,Entries!G$2:G$995))</f>
        <v/>
      </c>
      <c r="T80" s="3">
        <f>IF(R80="Halifax Harriers",3,0)</f>
        <v>0</v>
      </c>
      <c r="U80" s="3">
        <f>IF(R80="Leeds City AC",3,0)</f>
        <v>0</v>
      </c>
      <c r="V80" s="3">
        <f>IF(R80="Spenborough &amp; District AC",3,0)</f>
        <v>0</v>
      </c>
    </row>
    <row r="81" spans="1:22" x14ac:dyDescent="0.2">
      <c r="A81" s="4">
        <v>7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10">
        <f>IF(F81="Halifax Harriers",2,0)</f>
        <v>0</v>
      </c>
      <c r="I81" s="10">
        <f>IF(F81="Leeds City AC",2,0)</f>
        <v>0</v>
      </c>
      <c r="J81" s="10">
        <f>IF(F81="Spenborough &amp; District AC",2,0)</f>
        <v>0</v>
      </c>
      <c r="M81" s="4">
        <v>7</v>
      </c>
      <c r="N81" s="5"/>
      <c r="O81" s="6"/>
      <c r="P81" s="5" t="str">
        <f>IF(N81="","",LOOKUP(N81,Entries!B$2:B$995,Entries!K$2:K$995))</f>
        <v/>
      </c>
      <c r="Q81" s="5" t="str">
        <f>IF(N81="","",LOOKUP(N81,Entries!B$2:B$995,Entries!E$2:E$995))</f>
        <v/>
      </c>
      <c r="R81" s="5" t="str">
        <f>IF(N81="","",LOOKUP(N81,Entries!B$2:B$995,Entries!F$2:F$995))</f>
        <v/>
      </c>
      <c r="S81" s="5" t="str">
        <f>IF(N81="","",LOOKUP(N81,Entries!B$2:B$995,Entries!G$2:G$995))</f>
        <v/>
      </c>
      <c r="T81" s="3">
        <f>IF(R81="Halifax Harriers",2,0)</f>
        <v>0</v>
      </c>
      <c r="U81" s="3">
        <f>IF(R81="Leeds City AC",2,0)</f>
        <v>0</v>
      </c>
      <c r="V81" s="3">
        <f>IF(R81="Spenborough &amp; District AC",2,0)</f>
        <v>0</v>
      </c>
    </row>
    <row r="82" spans="1:22" x14ac:dyDescent="0.2">
      <c r="A82" s="4">
        <v>8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10">
        <f>IF(F82="Halifax Harriers",1,0)</f>
        <v>0</v>
      </c>
      <c r="I82" s="10">
        <f>IF(G82="Leeds City AC",1,0)</f>
        <v>0</v>
      </c>
      <c r="J82" s="10">
        <f>IF(F82="Spenborough &amp; District AC",1,0)</f>
        <v>0</v>
      </c>
      <c r="M82" s="4">
        <v>8</v>
      </c>
      <c r="N82" s="5"/>
      <c r="O82" s="6"/>
      <c r="P82" s="5" t="str">
        <f>IF(N82="","",LOOKUP(N82,Entries!B$2:B$995,Entries!K$2:K$995))</f>
        <v/>
      </c>
      <c r="Q82" s="5" t="str">
        <f>IF(N82="","",LOOKUP(N82,Entries!B$2:B$995,Entries!E$2:E$995))</f>
        <v/>
      </c>
      <c r="R82" s="5" t="str">
        <f>IF(N82="","",LOOKUP(N82,Entries!B$2:B$995,Entries!F$2:F$995))</f>
        <v/>
      </c>
      <c r="S82" s="5" t="str">
        <f>IF(N82="","",LOOKUP(N82,Entries!B$2:B$995,Entries!G$2:G$995))</f>
        <v/>
      </c>
      <c r="T82" s="3">
        <f>IF(R82="Halifax Harriers",1,0)</f>
        <v>0</v>
      </c>
      <c r="U82" s="3">
        <f>IF(S82="Leeds City AC",1,0)</f>
        <v>0</v>
      </c>
      <c r="V82" s="3">
        <f>IF(R82="Spenborough &amp; District AC",1,0)</f>
        <v>0</v>
      </c>
    </row>
    <row r="83" spans="1:22" x14ac:dyDescent="0.2">
      <c r="A83" s="4"/>
      <c r="B83" s="5"/>
      <c r="C83" s="6"/>
      <c r="D83" s="8" t="s">
        <v>17</v>
      </c>
      <c r="E83" s="9">
        <f>SUM(H75:H82)</f>
        <v>0</v>
      </c>
      <c r="F83" s="9" t="s">
        <v>108</v>
      </c>
      <c r="G83" s="9"/>
      <c r="M83" s="4"/>
      <c r="N83" s="5"/>
      <c r="O83" s="6"/>
      <c r="P83" s="8" t="s">
        <v>17</v>
      </c>
      <c r="Q83" s="9">
        <f>SUM(T75:T82)</f>
        <v>0</v>
      </c>
      <c r="R83" s="9" t="s">
        <v>108</v>
      </c>
      <c r="S83" s="9"/>
    </row>
    <row r="84" spans="1:22" x14ac:dyDescent="0.2">
      <c r="A84" s="4"/>
      <c r="B84" s="5"/>
      <c r="C84" s="6"/>
      <c r="D84" s="8"/>
      <c r="E84" s="9">
        <f>SUM(I75:I82)</f>
        <v>0</v>
      </c>
      <c r="F84" s="9" t="s">
        <v>1183</v>
      </c>
      <c r="G84" s="9"/>
      <c r="M84" s="28"/>
      <c r="N84" s="5"/>
      <c r="O84" s="6"/>
      <c r="P84" s="9"/>
      <c r="Q84" s="9">
        <f>SUM(U75:U82)</f>
        <v>8</v>
      </c>
      <c r="R84" s="9" t="s">
        <v>1183</v>
      </c>
      <c r="S84" s="9"/>
    </row>
    <row r="85" spans="1:22" x14ac:dyDescent="0.2">
      <c r="A85" s="4"/>
      <c r="B85" s="5"/>
      <c r="C85" s="6"/>
      <c r="D85" s="9"/>
      <c r="E85" s="9">
        <f>SUM(J75:J82)</f>
        <v>0</v>
      </c>
      <c r="F85" s="9" t="s">
        <v>1338</v>
      </c>
      <c r="G85" s="9"/>
      <c r="M85" s="4"/>
      <c r="N85" s="5"/>
      <c r="O85" s="6"/>
      <c r="P85" s="9"/>
      <c r="Q85" s="9">
        <f>SUM(V75:V82)</f>
        <v>0</v>
      </c>
      <c r="R85" s="9" t="s">
        <v>1338</v>
      </c>
      <c r="S85" s="9"/>
    </row>
    <row r="86" spans="1:22" ht="13.5" thickBot="1" x14ac:dyDescent="0.25">
      <c r="A86" s="235" t="s">
        <v>65</v>
      </c>
      <c r="B86" s="236"/>
      <c r="C86" s="236"/>
      <c r="D86" s="236"/>
      <c r="E86" s="236"/>
      <c r="F86" s="236"/>
      <c r="G86" s="237"/>
      <c r="M86" s="146"/>
      <c r="N86" s="147"/>
      <c r="O86" s="147"/>
      <c r="P86" s="147" t="s">
        <v>37</v>
      </c>
      <c r="Q86" s="147"/>
      <c r="R86" s="148"/>
      <c r="S86" s="149"/>
    </row>
    <row r="87" spans="1:22" x14ac:dyDescent="0.2">
      <c r="A87" s="4">
        <v>1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10">
        <f>IF(F87="Halifax Harriers",8,0)</f>
        <v>0</v>
      </c>
      <c r="I87" s="10">
        <f>IF(F87="Leeds City AC",8,0)</f>
        <v>0</v>
      </c>
      <c r="J87" s="10">
        <f>IF(F87="Spenborough &amp; District AC",8,0)</f>
        <v>0</v>
      </c>
      <c r="M87" s="4">
        <v>1</v>
      </c>
      <c r="N87" s="5"/>
      <c r="O87" s="6"/>
      <c r="P87" s="5" t="str">
        <f>IF(N87="","",LOOKUP(N87,Entries!B$2:B$995,Entries!K$2:K$995))</f>
        <v/>
      </c>
      <c r="Q87" s="5" t="str">
        <f>IF(N87="","",LOOKUP(N87,Entries!B$2:B$995,Entries!E$2:E$995))</f>
        <v/>
      </c>
      <c r="R87" s="120" t="str">
        <f>IF(N87="","",LOOKUP(N87,Entries!B$2:B$995,Entries!F$2:F$995))</f>
        <v/>
      </c>
      <c r="S87" s="133" t="str">
        <f>IF(N87="","",LOOKUP(N87,Entries!B$2:B$995,Entries!G$2:G$995))</f>
        <v/>
      </c>
      <c r="T87" s="3">
        <f>IF(R87="Halifax Harriers",8,0)</f>
        <v>0</v>
      </c>
      <c r="U87" s="3">
        <f>IF(R87="Leeds City AC",8,0)</f>
        <v>0</v>
      </c>
      <c r="V87" s="3">
        <f>IF(R87="Spenborough &amp; District AC",8,0)</f>
        <v>0</v>
      </c>
    </row>
    <row r="88" spans="1:22" x14ac:dyDescent="0.2">
      <c r="A88" s="4">
        <v>2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10">
        <f>IF(F88="Halifax Harriers",7,0)</f>
        <v>0</v>
      </c>
      <c r="I88" s="10">
        <f>IF(F88="Leeds City AC",7,0)</f>
        <v>0</v>
      </c>
      <c r="J88" s="10">
        <f>IF(F88="Spenborough &amp; District AC",7,0)</f>
        <v>0</v>
      </c>
      <c r="M88" s="4">
        <v>2</v>
      </c>
      <c r="N88" s="5"/>
      <c r="O88" s="6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3">
        <f>IF(R88="Halifax Harriers",7,0)</f>
        <v>0</v>
      </c>
      <c r="U88" s="3">
        <f>IF(R88="Leeds City AC",7,0)</f>
        <v>0</v>
      </c>
      <c r="V88" s="3">
        <f>IF(R88="Spenborough &amp; District AC",7,0)</f>
        <v>0</v>
      </c>
    </row>
    <row r="89" spans="1:22" x14ac:dyDescent="0.2">
      <c r="A89" s="4">
        <v>3</v>
      </c>
      <c r="B89" s="5"/>
      <c r="C89" s="6"/>
      <c r="D89" s="5" t="str">
        <f>IF(B89="","",LOOKUP(B89,Entries!B$2:B$995,Entries!K$2:K$995))</f>
        <v/>
      </c>
      <c r="E89" s="5" t="str">
        <f>IF(B89="","",LOOKUP(B89,Entries!B$2:B$995,Entries!E$2:E$995))</f>
        <v/>
      </c>
      <c r="F89" s="5" t="str">
        <f>IF(B89="","",LOOKUP(B89,Entries!B$2:B$995,Entries!F$2:F$995))</f>
        <v/>
      </c>
      <c r="G89" s="5" t="str">
        <f>IF(B89="","",LOOKUP(B89,Entries!B$2:B$995,Entries!G$2:G$995))</f>
        <v/>
      </c>
      <c r="H89" s="10">
        <f>IF(F89="Halifax Harriers",6,0)</f>
        <v>0</v>
      </c>
      <c r="I89" s="10">
        <f>IF(F89="Leeds City AC",6,0)</f>
        <v>0</v>
      </c>
      <c r="J89" s="10">
        <f>IF(F89="Spenborough &amp; District AC",6,0)</f>
        <v>0</v>
      </c>
      <c r="M89" s="4">
        <v>3</v>
      </c>
      <c r="N89" s="5"/>
      <c r="O89" s="6"/>
      <c r="P89" s="5" t="str">
        <f>IF(N89="","",LOOKUP(N89,Entries!B$2:B$995,Entries!K$2:K$995))</f>
        <v/>
      </c>
      <c r="Q89" s="5" t="str">
        <f>IF(N89="","",LOOKUP(N89,Entries!B$2:B$995,Entries!E$2:E$995))</f>
        <v/>
      </c>
      <c r="R89" s="5" t="str">
        <f>IF(N89="","",LOOKUP(N89,Entries!B$2:B$995,Entries!F$2:F$995))</f>
        <v/>
      </c>
      <c r="S89" s="5" t="str">
        <f>IF(N89="","",LOOKUP(N89,Entries!B$2:B$995,Entries!G$2:G$995))</f>
        <v/>
      </c>
      <c r="T89" s="3">
        <f>IF(R89="Halifax Harriers",6,0)</f>
        <v>0</v>
      </c>
      <c r="U89" s="3">
        <f>IF(R89="Leeds City AC",6,0)</f>
        <v>0</v>
      </c>
      <c r="V89" s="3">
        <f>IF(R89="Spenborough &amp; District AC",6,0)</f>
        <v>0</v>
      </c>
    </row>
    <row r="90" spans="1:22" x14ac:dyDescent="0.2">
      <c r="A90" s="4">
        <v>4</v>
      </c>
      <c r="B90" s="5"/>
      <c r="C90" s="6"/>
      <c r="D90" s="5" t="str">
        <f>IF(B90="","",LOOKUP(B90,Entries!B$2:B$995,Entries!K$2:K$995))</f>
        <v/>
      </c>
      <c r="E90" s="5" t="str">
        <f>IF(B90="","",LOOKUP(B90,Entries!B$2:B$995,Entries!E$2:E$995))</f>
        <v/>
      </c>
      <c r="F90" s="5" t="str">
        <f>IF(B90="","",LOOKUP(B90,Entries!B$2:B$995,Entries!F$2:F$995))</f>
        <v/>
      </c>
      <c r="G90" s="5" t="str">
        <f>IF(B90="","",LOOKUP(B90,Entries!B$2:B$995,Entries!G$2:G$995))</f>
        <v/>
      </c>
      <c r="H90" s="10">
        <f>IF(F90="Halifax Harriers",5,0)</f>
        <v>0</v>
      </c>
      <c r="I90" s="10">
        <f>IF(F90="Leeds City AC",5,0)</f>
        <v>0</v>
      </c>
      <c r="J90" s="10">
        <f>IF(F90="Spenborough &amp; District AC",5,0)</f>
        <v>0</v>
      </c>
      <c r="M90" s="4">
        <v>4</v>
      </c>
      <c r="N90" s="5"/>
      <c r="O90" s="6"/>
      <c r="P90" s="5" t="str">
        <f>IF(N90="","",LOOKUP(N90,Entries!B$2:B$995,Entries!K$2:K$995))</f>
        <v/>
      </c>
      <c r="Q90" s="5" t="str">
        <f>IF(N90="","",LOOKUP(N90,Entries!B$2:B$995,Entries!E$2:E$995))</f>
        <v/>
      </c>
      <c r="R90" s="5" t="str">
        <f>IF(N90="","",LOOKUP(N90,Entries!B$2:B$995,Entries!F$2:F$995))</f>
        <v/>
      </c>
      <c r="S90" s="5" t="str">
        <f>IF(N90="","",LOOKUP(N90,Entries!B$2:B$995,Entries!G$2:G$995))</f>
        <v/>
      </c>
      <c r="T90" s="3">
        <f>IF(R90="Halifax Harriers",5,0)</f>
        <v>0</v>
      </c>
      <c r="U90" s="3">
        <f>IF(R90="Leeds City AC",5,0)</f>
        <v>0</v>
      </c>
      <c r="V90" s="3">
        <f>IF(R90="Spenborough &amp; District AC",5,0)</f>
        <v>0</v>
      </c>
    </row>
    <row r="91" spans="1:22" x14ac:dyDescent="0.2">
      <c r="A91" s="4">
        <v>5</v>
      </c>
      <c r="B91" s="5"/>
      <c r="C91" s="6"/>
      <c r="D91" s="5" t="str">
        <f>IF(B91="","",LOOKUP(B91,Entries!B$2:B$995,Entries!K$2:K$995))</f>
        <v/>
      </c>
      <c r="E91" s="5" t="str">
        <f>IF(B91="","",LOOKUP(B91,Entries!B$2:B$995,Entries!E$2:E$995))</f>
        <v/>
      </c>
      <c r="F91" s="5" t="str">
        <f>IF(B91="","",LOOKUP(B91,Entries!B$2:B$995,Entries!F$2:F$995))</f>
        <v/>
      </c>
      <c r="G91" s="5" t="str">
        <f>IF(B91="","",LOOKUP(B91,Entries!B$2:B$995,Entries!G$2:G$995))</f>
        <v/>
      </c>
      <c r="H91" s="10">
        <f>IF(F91="Halifax Harriers",4,0)</f>
        <v>0</v>
      </c>
      <c r="I91" s="10">
        <f>IF(F91="Leeds City AC",4,0)</f>
        <v>0</v>
      </c>
      <c r="J91" s="10">
        <f>IF(F91="Spenborough &amp; District AC",4,0)</f>
        <v>0</v>
      </c>
      <c r="M91" s="4">
        <v>5</v>
      </c>
      <c r="N91" s="5"/>
      <c r="O91" s="6"/>
      <c r="P91" s="5" t="str">
        <f>IF(N91="","",LOOKUP(N91,Entries!B$2:B$995,Entries!K$2:K$995))</f>
        <v/>
      </c>
      <c r="Q91" s="5" t="str">
        <f>IF(N91="","",LOOKUP(N91,Entries!B$2:B$995,Entries!E$2:E$995))</f>
        <v/>
      </c>
      <c r="R91" s="5" t="str">
        <f>IF(N91="","",LOOKUP(N91,Entries!B$2:B$995,Entries!F$2:F$995))</f>
        <v/>
      </c>
      <c r="S91" s="5" t="str">
        <f>IF(N91="","",LOOKUP(N91,Entries!B$2:B$995,Entries!G$2:G$995))</f>
        <v/>
      </c>
      <c r="T91" s="3">
        <f>IF(R91="Halifax Harriers",4,0)</f>
        <v>0</v>
      </c>
      <c r="U91" s="3">
        <f>IF(R91="Leeds City AC",4,0)</f>
        <v>0</v>
      </c>
      <c r="V91" s="3">
        <f>IF(R91="Spenborough &amp; District AC",4,0)</f>
        <v>0</v>
      </c>
    </row>
    <row r="92" spans="1:22" x14ac:dyDescent="0.2">
      <c r="A92" s="4">
        <v>6</v>
      </c>
      <c r="B92" s="5"/>
      <c r="C92" s="6"/>
      <c r="D92" s="5" t="str">
        <f>IF(B92="","",LOOKUP(B92,Entries!B$2:B$995,Entries!K$2:K$995))</f>
        <v/>
      </c>
      <c r="E92" s="5" t="str">
        <f>IF(B92="","",LOOKUP(B92,Entries!B$2:B$995,Entries!E$2:E$995))</f>
        <v/>
      </c>
      <c r="F92" s="5" t="str">
        <f>IF(B92="","",LOOKUP(B92,Entries!B$2:B$995,Entries!F$2:F$995))</f>
        <v/>
      </c>
      <c r="G92" s="5" t="str">
        <f>IF(B92="","",LOOKUP(B92,Entries!B$2:B$995,Entries!G$2:G$995))</f>
        <v/>
      </c>
      <c r="H92" s="10">
        <f>IF(F92="Halifax Harriers",3,0)</f>
        <v>0</v>
      </c>
      <c r="I92" s="10">
        <f>IF(F92="Leeds City AC",3,0)</f>
        <v>0</v>
      </c>
      <c r="J92" s="10">
        <f>IF(F92="Spenborough &amp; District AC",3,0)</f>
        <v>0</v>
      </c>
      <c r="M92" s="4">
        <v>6</v>
      </c>
      <c r="N92" s="5"/>
      <c r="O92" s="6"/>
      <c r="P92" s="5" t="str">
        <f>IF(N92="","",LOOKUP(N92,Entries!B$2:B$995,Entries!K$2:K$995))</f>
        <v/>
      </c>
      <c r="Q92" s="5" t="str">
        <f>IF(N92="","",LOOKUP(N92,Entries!B$2:B$995,Entries!E$2:E$995))</f>
        <v/>
      </c>
      <c r="R92" s="5" t="str">
        <f>IF(N92="","",LOOKUP(N92,Entries!B$2:B$995,Entries!F$2:F$995))</f>
        <v/>
      </c>
      <c r="S92" s="5" t="str">
        <f>IF(N92="","",LOOKUP(N92,Entries!B$2:B$995,Entries!G$2:G$995))</f>
        <v/>
      </c>
      <c r="T92" s="3">
        <f>IF(R92="Halifax Harriers",3,0)</f>
        <v>0</v>
      </c>
      <c r="U92" s="3">
        <f>IF(R92="Leeds City AC",3,0)</f>
        <v>0</v>
      </c>
      <c r="V92" s="3">
        <f>IF(R92="Spenborough &amp; District AC",3,0)</f>
        <v>0</v>
      </c>
    </row>
    <row r="93" spans="1:22" x14ac:dyDescent="0.2">
      <c r="A93" s="4">
        <v>7</v>
      </c>
      <c r="B93" s="5"/>
      <c r="C93" s="6"/>
      <c r="D93" s="5" t="str">
        <f>IF(B93="","",LOOKUP(B93,Entries!B$2:B$995,Entries!K$2:K$995))</f>
        <v/>
      </c>
      <c r="E93" s="5" t="str">
        <f>IF(B93="","",LOOKUP(B93,Entries!B$2:B$995,Entries!E$2:E$995))</f>
        <v/>
      </c>
      <c r="F93" s="5" t="str">
        <f>IF(B93="","",LOOKUP(B93,Entries!B$2:B$995,Entries!F$2:F$995))</f>
        <v/>
      </c>
      <c r="G93" s="5" t="str">
        <f>IF(B93="","",LOOKUP(B93,Entries!B$2:B$995,Entries!G$2:G$995))</f>
        <v/>
      </c>
      <c r="H93" s="10">
        <f>IF(F93="Halifax Harriers",2,0)</f>
        <v>0</v>
      </c>
      <c r="I93" s="10">
        <f>IF(F93="Leeds City AC",2,0)</f>
        <v>0</v>
      </c>
      <c r="J93" s="10">
        <f>IF(F93="Spenborough &amp; District AC",2,0)</f>
        <v>0</v>
      </c>
      <c r="M93" s="4">
        <v>7</v>
      </c>
      <c r="N93" s="5"/>
      <c r="O93" s="6"/>
      <c r="P93" s="5" t="str">
        <f>IF(N93="","",LOOKUP(N93,Entries!B$2:B$995,Entries!K$2:K$995))</f>
        <v/>
      </c>
      <c r="Q93" s="5" t="str">
        <f>IF(N93="","",LOOKUP(N93,Entries!B$2:B$995,Entries!E$2:E$995))</f>
        <v/>
      </c>
      <c r="R93" s="5" t="str">
        <f>IF(N93="","",LOOKUP(N93,Entries!B$2:B$995,Entries!F$2:F$995))</f>
        <v/>
      </c>
      <c r="S93" s="5" t="str">
        <f>IF(N93="","",LOOKUP(N93,Entries!B$2:B$995,Entries!G$2:G$995))</f>
        <v/>
      </c>
      <c r="T93" s="3">
        <f>IF(R93="Halifax Harriers",2,0)</f>
        <v>0</v>
      </c>
      <c r="U93" s="3">
        <f>IF(R93="Leeds City AC",2,0)</f>
        <v>0</v>
      </c>
      <c r="V93" s="3">
        <f>IF(R93="Spenborough &amp; District AC",2,0)</f>
        <v>0</v>
      </c>
    </row>
    <row r="94" spans="1:22" x14ac:dyDescent="0.2">
      <c r="A94" s="4">
        <v>8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10">
        <f>IF(F94="Halifax Harriers",1,0)</f>
        <v>0</v>
      </c>
      <c r="I94" s="10">
        <f>IF(G94="Leeds City AC",1,0)</f>
        <v>0</v>
      </c>
      <c r="J94" s="10">
        <f>IF(F94="Spenborough &amp; District AC",1,0)</f>
        <v>0</v>
      </c>
      <c r="M94" s="4"/>
      <c r="N94" s="5"/>
      <c r="O94" s="6"/>
      <c r="P94" s="5" t="str">
        <f>IF(N94="","",LOOKUP(N94,Entries!B$2:B$995,Entries!K$2:K$995))</f>
        <v/>
      </c>
      <c r="Q94" s="5" t="str">
        <f>IF(N94="","",LOOKUP(N94,Entries!B$2:B$995,Entries!E$2:E$995))</f>
        <v/>
      </c>
      <c r="R94" s="5" t="str">
        <f>IF(N94="","",LOOKUP(N94,Entries!B$2:B$995,Entries!F$2:F$995))</f>
        <v/>
      </c>
      <c r="S94" s="5" t="str">
        <f>IF(N94="","",LOOKUP(N94,Entries!B$2:B$995,Entries!G$2:G$995))</f>
        <v/>
      </c>
      <c r="T94" s="3">
        <f>IF(R94="Halifax Harriers",1,0)</f>
        <v>0</v>
      </c>
      <c r="U94" s="3">
        <f>IF(S94="Leeds City AC",1,0)</f>
        <v>0</v>
      </c>
      <c r="V94" s="3">
        <f>IF(R94="Spenborough &amp; District AC",1,0)</f>
        <v>0</v>
      </c>
    </row>
    <row r="95" spans="1:22" x14ac:dyDescent="0.2">
      <c r="A95" s="4"/>
      <c r="B95" s="5"/>
      <c r="C95" s="6"/>
      <c r="D95" s="8" t="s">
        <v>17</v>
      </c>
      <c r="E95" s="9">
        <f>SUM(H87:H94)</f>
        <v>0</v>
      </c>
      <c r="F95" s="9" t="s">
        <v>108</v>
      </c>
      <c r="G95" s="9"/>
      <c r="M95" s="4"/>
      <c r="N95" s="5"/>
      <c r="O95" s="6"/>
      <c r="P95" s="8" t="s">
        <v>17</v>
      </c>
      <c r="Q95" s="9">
        <f>SUM(T87:T94)</f>
        <v>0</v>
      </c>
      <c r="R95" s="9" t="s">
        <v>108</v>
      </c>
      <c r="S95" s="9"/>
    </row>
    <row r="96" spans="1:22" x14ac:dyDescent="0.2">
      <c r="A96" s="4"/>
      <c r="B96" s="5"/>
      <c r="C96" s="6"/>
      <c r="D96" s="8"/>
      <c r="E96" s="9">
        <f>SUM(I87:I94)</f>
        <v>0</v>
      </c>
      <c r="F96" s="9" t="s">
        <v>1183</v>
      </c>
      <c r="G96" s="9"/>
      <c r="M96" s="28"/>
      <c r="N96" s="5"/>
      <c r="O96" s="6"/>
      <c r="P96" s="8"/>
      <c r="Q96" s="9">
        <f>SUM(U87:U94)</f>
        <v>0</v>
      </c>
      <c r="R96" s="9" t="s">
        <v>1183</v>
      </c>
      <c r="S96" s="9"/>
    </row>
    <row r="97" spans="1:22" ht="13.5" thickBot="1" x14ac:dyDescent="0.25">
      <c r="A97" s="4"/>
      <c r="B97" s="5"/>
      <c r="C97" s="6"/>
      <c r="D97" s="9"/>
      <c r="E97" s="9">
        <f>SUM(J87:J94)</f>
        <v>0</v>
      </c>
      <c r="F97" s="9" t="s">
        <v>1338</v>
      </c>
      <c r="G97" s="9"/>
      <c r="M97" s="28"/>
      <c r="N97" s="5"/>
      <c r="O97" s="6"/>
      <c r="P97" s="9"/>
      <c r="Q97" s="9">
        <f>SUM(V87:V94)</f>
        <v>0</v>
      </c>
      <c r="R97" s="9" t="s">
        <v>1338</v>
      </c>
      <c r="S97" s="9"/>
    </row>
    <row r="98" spans="1:22" ht="13.5" thickBot="1" x14ac:dyDescent="0.25">
      <c r="A98" s="235" t="s">
        <v>66</v>
      </c>
      <c r="B98" s="236"/>
      <c r="C98" s="236"/>
      <c r="D98" s="236"/>
      <c r="E98" s="236"/>
      <c r="F98" s="236"/>
      <c r="G98" s="237"/>
      <c r="M98" s="130"/>
      <c r="N98" s="127"/>
      <c r="O98" s="127"/>
      <c r="P98" s="127" t="s">
        <v>38</v>
      </c>
      <c r="Q98" s="127"/>
      <c r="R98" s="131"/>
      <c r="S98" s="141"/>
    </row>
    <row r="99" spans="1:22" x14ac:dyDescent="0.2">
      <c r="A99" s="4">
        <v>1</v>
      </c>
      <c r="B99" s="5">
        <v>830</v>
      </c>
      <c r="C99" s="6">
        <v>22.5</v>
      </c>
      <c r="D99" s="5" t="str">
        <f>IF(B99="","",LOOKUP(B99,Entries!B$2:B$995,Entries!K$2:K$995))</f>
        <v>Eva Armitage</v>
      </c>
      <c r="E99" s="5" t="str">
        <f>IF(B99="","",LOOKUP(B99,Entries!B$2:B$995,Entries!E$2:E$995))</f>
        <v>F13</v>
      </c>
      <c r="F99" s="5" t="str">
        <f>IF(B99="","",LOOKUP(B99,Entries!B$2:B$995,Entries!F$2:F$995))</f>
        <v>Spenborough &amp; DIstrict AC</v>
      </c>
      <c r="G99" s="5" t="str">
        <f>IF(B99="","",LOOKUP(B99,Entries!B$2:B$995,Entries!G$2:G$995))</f>
        <v>F</v>
      </c>
      <c r="H99" s="10">
        <f>IF(F99="Halifax Harriers",8,0)</f>
        <v>0</v>
      </c>
      <c r="I99" s="10">
        <f>IF(F99="Leeds City AC",8,0)</f>
        <v>0</v>
      </c>
      <c r="J99" s="10">
        <f>IF(F99="Spenborough &amp; District AC",8,0)</f>
        <v>8</v>
      </c>
      <c r="M99" s="123">
        <v>1</v>
      </c>
      <c r="N99" s="124">
        <v>663</v>
      </c>
      <c r="O99" s="125">
        <v>18.739999999999998</v>
      </c>
      <c r="P99" s="124" t="str">
        <f>IF(N99="","",LOOKUP(N99,Entries!B$2:B$995,Entries!K$2:K$995))</f>
        <v>Oliver Powell</v>
      </c>
      <c r="Q99" s="124" t="str">
        <f>IF(N99="","",LOOKUP(N99,Entries!B$2:B$995,Entries!E$2:E$995))</f>
        <v>M15</v>
      </c>
      <c r="R99" s="150" t="str">
        <f>IF(N99="","",LOOKUP(N99,Entries!B$2:B$995,Entries!F$2:F$995))</f>
        <v>Halifax Harriers</v>
      </c>
      <c r="S99" s="124" t="str">
        <f>IF(N99="","",LOOKUP(N99,Entries!B$2:B$995,Entries!G$2:G$995))</f>
        <v>M</v>
      </c>
      <c r="T99" s="3">
        <f>IF(R99="Halifax Harriers",8,0)</f>
        <v>8</v>
      </c>
      <c r="U99" s="3">
        <f>IF(R99="Leeds City AC",8,0)</f>
        <v>0</v>
      </c>
      <c r="V99" s="3">
        <f>IF(R99="Spenborough &amp; District AC",8,0)</f>
        <v>0</v>
      </c>
    </row>
    <row r="100" spans="1:22" x14ac:dyDescent="0.2">
      <c r="A100" s="4">
        <v>2</v>
      </c>
      <c r="B100" s="5">
        <v>831</v>
      </c>
      <c r="C100" s="6">
        <v>23</v>
      </c>
      <c r="D100" s="5" t="str">
        <f>IF(B100="","",LOOKUP(B100,Entries!B$2:B$995,Entries!K$2:K$995))</f>
        <v>Hannah Whittaker</v>
      </c>
      <c r="E100" s="5" t="str">
        <f>IF(B100="","",LOOKUP(B100,Entries!B$2:B$995,Entries!E$2:E$995))</f>
        <v>F13</v>
      </c>
      <c r="F100" s="5" t="str">
        <f>IF(B100="","",LOOKUP(B100,Entries!B$2:B$995,Entries!F$2:F$995))</f>
        <v>Spenborough &amp; DIstrict AC</v>
      </c>
      <c r="G100" s="5" t="str">
        <f>IF(B100="","",LOOKUP(B100,Entries!B$2:B$995,Entries!G$2:G$995))</f>
        <v>F</v>
      </c>
      <c r="H100" s="10">
        <f>IF(F100="Halifax Harriers",7,0)</f>
        <v>0</v>
      </c>
      <c r="I100" s="10">
        <f>IF(F100="Leeds City AC",7,0)</f>
        <v>0</v>
      </c>
      <c r="J100" s="10">
        <f>IF(F100="Spenborough &amp; District AC",7,0)</f>
        <v>7</v>
      </c>
      <c r="M100" s="4">
        <v>2</v>
      </c>
      <c r="N100" s="5">
        <v>867</v>
      </c>
      <c r="O100" s="6">
        <v>18.54</v>
      </c>
      <c r="P100" s="5" t="str">
        <f>IF(N100="","",LOOKUP(N100,Entries!B$2:B$995,Entries!K$2:K$995))</f>
        <v>Harry Rogerson</v>
      </c>
      <c r="Q100" s="5" t="str">
        <f>IF(N100="","",LOOKUP(N100,Entries!B$2:B$995,Entries!E$2:E$995))</f>
        <v>M15</v>
      </c>
      <c r="R100" s="5" t="str">
        <f>IF(N100="","",LOOKUP(N100,Entries!B$2:B$995,Entries!F$2:F$995))</f>
        <v>Spenborough &amp; DIstrict AC</v>
      </c>
      <c r="S100" s="5" t="str">
        <f>IF(N100="","",LOOKUP(N100,Entries!B$2:B$995,Entries!G$2:G$995))</f>
        <v>M</v>
      </c>
      <c r="T100" s="3">
        <f>IF(R100="Halifax Harriers",7,0)</f>
        <v>0</v>
      </c>
      <c r="U100" s="3">
        <f>IF(R100="Leeds City AC",7,0)</f>
        <v>0</v>
      </c>
      <c r="V100" s="3">
        <f>IF(R100="Spenborough &amp; District AC",7,0)</f>
        <v>7</v>
      </c>
    </row>
    <row r="101" spans="1:22" x14ac:dyDescent="0.2">
      <c r="A101" s="4">
        <v>3</v>
      </c>
      <c r="B101" s="5">
        <v>635</v>
      </c>
      <c r="C101" s="6">
        <v>24.1</v>
      </c>
      <c r="D101" s="5" t="str">
        <f>IF(B101="","",LOOKUP(B101,Entries!B$2:B$995,Entries!K$2:K$995))</f>
        <v>Paige Richardson</v>
      </c>
      <c r="E101" s="5" t="str">
        <f>IF(B101="","",LOOKUP(B101,Entries!B$2:B$995,Entries!E$2:E$995))</f>
        <v>F13</v>
      </c>
      <c r="F101" s="5" t="str">
        <f>IF(B101="","",LOOKUP(B101,Entries!B$2:B$995,Entries!F$2:F$995))</f>
        <v>Halifax Harriers</v>
      </c>
      <c r="G101" s="5" t="str">
        <f>IF(B101="","",LOOKUP(B101,Entries!B$2:B$995,Entries!G$2:G$995))</f>
        <v>F</v>
      </c>
      <c r="H101" s="10">
        <f>IF(F101="Halifax Harriers",6,0)</f>
        <v>6</v>
      </c>
      <c r="I101" s="10">
        <f>IF(F101="Leeds City AC",6,0)</f>
        <v>0</v>
      </c>
      <c r="J101" s="10">
        <f>IF(F101="Spenborough &amp; District AC",6,0)</f>
        <v>0</v>
      </c>
      <c r="M101" s="4">
        <v>3</v>
      </c>
      <c r="N101" s="5">
        <v>666</v>
      </c>
      <c r="O101" s="6">
        <v>11.63</v>
      </c>
      <c r="P101" s="5" t="str">
        <f>IF(N101="","",LOOKUP(N101,Entries!B$2:B$995,Entries!K$2:K$995))</f>
        <v>Eli Cattermole</v>
      </c>
      <c r="Q101" s="5" t="str">
        <f>IF(N101="","",LOOKUP(N101,Entries!B$2:B$995,Entries!E$2:E$995))</f>
        <v>M15</v>
      </c>
      <c r="R101" s="5" t="str">
        <f>IF(N101="","",LOOKUP(N101,Entries!B$2:B$995,Entries!F$2:F$995))</f>
        <v>Halifax Harriers</v>
      </c>
      <c r="S101" s="5" t="str">
        <f>IF(N101="","",LOOKUP(N101,Entries!B$2:B$995,Entries!G$2:G$995))</f>
        <v>M</v>
      </c>
      <c r="T101" s="3">
        <f>IF(R101="Halifax Harriers",6,0)</f>
        <v>6</v>
      </c>
      <c r="U101" s="3">
        <f>IF(R101="Leeds City AC",6,0)</f>
        <v>0</v>
      </c>
      <c r="V101" s="3">
        <f>IF(R101="Spenborough &amp; District AC",6,0)</f>
        <v>0</v>
      </c>
    </row>
    <row r="102" spans="1:22" x14ac:dyDescent="0.2">
      <c r="A102" s="4">
        <v>4</v>
      </c>
      <c r="B102" s="5">
        <v>697</v>
      </c>
      <c r="C102" s="6">
        <v>24.3</v>
      </c>
      <c r="D102" s="5" t="str">
        <f>IF(B102="","",LOOKUP(B102,Entries!B$2:B$995,Entries!K$2:K$995))</f>
        <v>Libby Gibson</v>
      </c>
      <c r="E102" s="5" t="str">
        <f>IF(B102="","",LOOKUP(B102,Entries!B$2:B$995,Entries!E$2:E$995))</f>
        <v>F13</v>
      </c>
      <c r="F102" s="5" t="str">
        <f>IF(B102="","",LOOKUP(B102,Entries!B$2:B$995,Entries!F$2:F$995))</f>
        <v>Halifax Harriers</v>
      </c>
      <c r="G102" s="5" t="str">
        <f>IF(B102="","",LOOKUP(B102,Entries!B$2:B$995,Entries!G$2:G$995))</f>
        <v>F</v>
      </c>
      <c r="H102" s="10">
        <f>IF(F102="Halifax Harriers",5,0)</f>
        <v>5</v>
      </c>
      <c r="I102" s="10">
        <f>IF(F102="Leeds City AC",5,0)</f>
        <v>0</v>
      </c>
      <c r="J102" s="10">
        <f>IF(F102="Spenborough &amp; District AC",5,0)</f>
        <v>0</v>
      </c>
      <c r="M102" s="4">
        <v>4</v>
      </c>
      <c r="N102" s="5">
        <v>844</v>
      </c>
      <c r="O102" s="6">
        <v>10.84</v>
      </c>
      <c r="P102" s="5" t="str">
        <f>IF(N102="","",LOOKUP(N102,Entries!B$2:B$995,Entries!K$2:K$995))</f>
        <v>Ben Whittaker</v>
      </c>
      <c r="Q102" s="5" t="str">
        <f>IF(N102="","",LOOKUP(N102,Entries!B$2:B$995,Entries!E$2:E$995))</f>
        <v>M15</v>
      </c>
      <c r="R102" s="5" t="str">
        <f>IF(N102="","",LOOKUP(N102,Entries!B$2:B$995,Entries!F$2:F$995))</f>
        <v>Spenborough &amp; DIstrict AC</v>
      </c>
      <c r="S102" s="5" t="str">
        <f>IF(N102="","",LOOKUP(N102,Entries!B$2:B$995,Entries!G$2:G$995))</f>
        <v>M</v>
      </c>
      <c r="T102" s="3">
        <f>IF(R102="Halifax Harriers",5,0)</f>
        <v>0</v>
      </c>
      <c r="U102" s="3">
        <f>IF(R102="Leeds City AC",5,0)</f>
        <v>0</v>
      </c>
      <c r="V102" s="3">
        <f>IF(R102="Spenborough &amp; District AC",5,0)</f>
        <v>5</v>
      </c>
    </row>
    <row r="103" spans="1:22" x14ac:dyDescent="0.2">
      <c r="A103" s="4">
        <v>5</v>
      </c>
      <c r="B103" s="5">
        <v>723</v>
      </c>
      <c r="C103" s="6">
        <v>24.4</v>
      </c>
      <c r="D103" s="5" t="str">
        <f>IF(B103="","",LOOKUP(B103,Entries!B$2:B$995,Entries!K$2:K$995))</f>
        <v>Matilda Skelton</v>
      </c>
      <c r="E103" s="5" t="str">
        <f>IF(B103="","",LOOKUP(B103,Entries!B$2:B$995,Entries!E$2:E$995))</f>
        <v>F13</v>
      </c>
      <c r="F103" s="5" t="str">
        <f>IF(B103="","",LOOKUP(B103,Entries!B$2:B$995,Entries!F$2:F$995))</f>
        <v>Leeds City AC</v>
      </c>
      <c r="G103" s="5" t="str">
        <f>IF(B103="","",LOOKUP(B103,Entries!B$2:B$995,Entries!G$2:G$995))</f>
        <v>F</v>
      </c>
      <c r="H103" s="10">
        <f>IF(F103="Halifax Harriers",4,0)</f>
        <v>0</v>
      </c>
      <c r="I103" s="10">
        <f>IF(F103="Leeds City AC",4,0)</f>
        <v>4</v>
      </c>
      <c r="J103" s="10">
        <f>IF(F103="Spenborough &amp; District AC",4,0)</f>
        <v>0</v>
      </c>
      <c r="M103" s="4">
        <v>5</v>
      </c>
      <c r="N103" s="5"/>
      <c r="O103" s="6"/>
      <c r="P103" s="5" t="str">
        <f>IF(N103="","",LOOKUP(N103,Entries!B$2:B$995,Entries!K$2:K$995))</f>
        <v/>
      </c>
      <c r="Q103" s="5" t="str">
        <f>IF(N103="","",LOOKUP(N103,Entries!B$2:B$995,Entries!E$2:E$995))</f>
        <v/>
      </c>
      <c r="R103" s="5" t="str">
        <f>IF(N103="","",LOOKUP(N103,Entries!B$2:B$995,Entries!F$2:F$995))</f>
        <v/>
      </c>
      <c r="S103" s="5" t="str">
        <f>IF(N103="","",LOOKUP(N103,Entries!B$2:B$995,Entries!G$2:G$995))</f>
        <v/>
      </c>
      <c r="T103" s="3">
        <f>IF(R103="Halifax Harriers",4,0)</f>
        <v>0</v>
      </c>
      <c r="U103" s="3">
        <f>IF(R103="Leeds City AC",4,0)</f>
        <v>0</v>
      </c>
      <c r="V103" s="3">
        <f>IF(R103="Spenborough &amp; District AC",4,0)</f>
        <v>0</v>
      </c>
    </row>
    <row r="104" spans="1:22" x14ac:dyDescent="0.2">
      <c r="A104" s="4">
        <v>6</v>
      </c>
      <c r="B104" s="5">
        <v>710</v>
      </c>
      <c r="C104" s="6">
        <v>25.1</v>
      </c>
      <c r="D104" s="5" t="str">
        <f>IF(B104="","",LOOKUP(B104,Entries!B$2:B$995,Entries!K$2:K$995))</f>
        <v>Femi Aderinto</v>
      </c>
      <c r="E104" s="5" t="str">
        <f>IF(B104="","",LOOKUP(B104,Entries!B$2:B$995,Entries!E$2:E$995))</f>
        <v>F13</v>
      </c>
      <c r="F104" s="5" t="str">
        <f>IF(B104="","",LOOKUP(B104,Entries!B$2:B$995,Entries!F$2:F$995))</f>
        <v>Leeds City AC</v>
      </c>
      <c r="G104" s="5" t="str">
        <f>IF(B104="","",LOOKUP(B104,Entries!B$2:B$995,Entries!G$2:G$995))</f>
        <v>F</v>
      </c>
      <c r="H104" s="10">
        <f>IF(F104="Halifax Harriers",3,0)</f>
        <v>0</v>
      </c>
      <c r="I104" s="10">
        <f>IF(F104="Leeds City AC",3,0)</f>
        <v>3</v>
      </c>
      <c r="J104" s="10">
        <f>IF(F104="Spenborough &amp; District AC",3,0)</f>
        <v>0</v>
      </c>
      <c r="M104" s="4">
        <v>6</v>
      </c>
      <c r="N104" s="5"/>
      <c r="O104" s="6"/>
      <c r="P104" s="5" t="str">
        <f>IF(N104="","",LOOKUP(N104,Entries!B$2:B$995,Entries!K$2:K$995))</f>
        <v/>
      </c>
      <c r="Q104" s="5" t="str">
        <f>IF(N104="","",LOOKUP(N104,Entries!B$2:B$995,Entries!E$2:E$995))</f>
        <v/>
      </c>
      <c r="R104" s="5" t="str">
        <f>IF(N104="","",LOOKUP(N104,Entries!B$2:B$995,Entries!F$2:F$995))</f>
        <v/>
      </c>
      <c r="S104" s="5" t="str">
        <f>IF(N104="","",LOOKUP(N104,Entries!B$2:B$995,Entries!G$2:G$995))</f>
        <v/>
      </c>
      <c r="T104" s="3">
        <f>IF(R104="Halifax Harriers",3,0)</f>
        <v>0</v>
      </c>
      <c r="U104" s="3">
        <f>IF(R104="Leeds City AC",3,0)</f>
        <v>0</v>
      </c>
      <c r="V104" s="3">
        <f>IF(R104="Spenborough &amp; District AC",3,0)</f>
        <v>0</v>
      </c>
    </row>
    <row r="105" spans="1:22" x14ac:dyDescent="0.2">
      <c r="A105" s="4">
        <v>7</v>
      </c>
      <c r="B105" s="5"/>
      <c r="C105" s="6"/>
      <c r="D105" s="5" t="str">
        <f>IF(B105="","",LOOKUP(B105,Entries!B$2:B$995,Entries!K$2:K$995))</f>
        <v/>
      </c>
      <c r="E105" s="5" t="str">
        <f>IF(B105="","",LOOKUP(B105,Entries!B$2:B$995,Entries!E$2:E$995))</f>
        <v/>
      </c>
      <c r="F105" s="5" t="str">
        <f>IF(B105="","",LOOKUP(B105,Entries!B$2:B$995,Entries!F$2:F$995))</f>
        <v/>
      </c>
      <c r="G105" s="5" t="str">
        <f>IF(B105="","",LOOKUP(B105,Entries!B$2:B$995,Entries!G$2:G$995))</f>
        <v/>
      </c>
      <c r="H105" s="10">
        <f>IF(F105="Halifax Harriers",2,0)</f>
        <v>0</v>
      </c>
      <c r="I105" s="10">
        <f>IF(F105="Leeds City AC",2,0)</f>
        <v>0</v>
      </c>
      <c r="J105" s="10">
        <f>IF(F105="Spenborough &amp; District AC",2,0)</f>
        <v>0</v>
      </c>
      <c r="M105" s="4">
        <v>7</v>
      </c>
      <c r="N105" s="5"/>
      <c r="O105" s="6"/>
      <c r="P105" s="5" t="str">
        <f>IF(N105="","",LOOKUP(N105,Entries!B$2:B$995,Entries!K$2:K$995))</f>
        <v/>
      </c>
      <c r="Q105" s="5" t="str">
        <f>IF(N105="","",LOOKUP(N105,Entries!B$2:B$995,Entries!E$2:E$995))</f>
        <v/>
      </c>
      <c r="R105" s="5" t="str">
        <f>IF(N105="","",LOOKUP(N105,Entries!B$2:B$995,Entries!F$2:F$995))</f>
        <v/>
      </c>
      <c r="S105" s="5" t="str">
        <f>IF(N105="","",LOOKUP(N105,Entries!B$2:B$995,Entries!G$2:G$995))</f>
        <v/>
      </c>
      <c r="T105" s="3">
        <f>IF(R105="Halifax Harriers",2,0)</f>
        <v>0</v>
      </c>
      <c r="U105" s="3">
        <f>IF(R105="Leeds City AC",2,0)</f>
        <v>0</v>
      </c>
      <c r="V105" s="3">
        <f>IF(R105="Spenborough &amp; District AC",2,0)</f>
        <v>0</v>
      </c>
    </row>
    <row r="106" spans="1:22" x14ac:dyDescent="0.2">
      <c r="A106" s="4">
        <v>8</v>
      </c>
      <c r="B106" s="5"/>
      <c r="C106" s="6"/>
      <c r="D106" s="5" t="str">
        <f>IF(B106="","",LOOKUP(B106,Entries!B$2:B$995,Entries!K$2:K$995))</f>
        <v/>
      </c>
      <c r="E106" s="5" t="str">
        <f>IF(B106="","",LOOKUP(B106,Entries!B$2:B$995,Entries!E$2:E$995))</f>
        <v/>
      </c>
      <c r="F106" s="5" t="str">
        <f>IF(B106="","",LOOKUP(B106,Entries!B$2:B$995,Entries!F$2:F$995))</f>
        <v/>
      </c>
      <c r="G106" s="5" t="str">
        <f>IF(B106="","",LOOKUP(B106,Entries!B$2:B$995,Entries!G$2:G$995))</f>
        <v/>
      </c>
      <c r="H106" s="10">
        <f>IF(F106="Halifax Harriers",1,0)</f>
        <v>0</v>
      </c>
      <c r="I106" s="10">
        <f>IF(G106="Leeds City AC",1,0)</f>
        <v>0</v>
      </c>
      <c r="J106" s="10">
        <f>IF(F106="Spenborough &amp; District AC",1,0)</f>
        <v>0</v>
      </c>
      <c r="M106" s="4">
        <v>8</v>
      </c>
      <c r="N106" s="5"/>
      <c r="O106" s="6"/>
      <c r="P106" s="5" t="str">
        <f>IF(N106="","",LOOKUP(N106,Entries!B$2:B$995,Entries!K$2:K$995))</f>
        <v/>
      </c>
      <c r="Q106" s="5" t="str">
        <f>IF(N106="","",LOOKUP(N106,Entries!B$2:B$995,Entries!E$2:E$995))</f>
        <v/>
      </c>
      <c r="R106" s="5" t="str">
        <f>IF(N106="","",LOOKUP(N106,Entries!B$2:B$995,Entries!F$2:F$995))</f>
        <v/>
      </c>
      <c r="S106" s="5" t="str">
        <f>IF(N106="","",LOOKUP(N106,Entries!B$2:B$995,Entries!G$2:G$995))</f>
        <v/>
      </c>
      <c r="T106" s="3">
        <f>IF(R106="Halifax Harriers",1,0)</f>
        <v>0</v>
      </c>
      <c r="U106" s="3">
        <f>IF(S106="Leeds City AC",1,0)</f>
        <v>0</v>
      </c>
      <c r="V106" s="3">
        <f>IF(R106="Spenborough &amp; District AC",1,0)</f>
        <v>0</v>
      </c>
    </row>
    <row r="107" spans="1:22" x14ac:dyDescent="0.2">
      <c r="A107" s="4"/>
      <c r="B107" s="5"/>
      <c r="C107" s="6"/>
      <c r="D107" s="8" t="s">
        <v>17</v>
      </c>
      <c r="E107" s="9">
        <f>SUM(H99:H106)</f>
        <v>11</v>
      </c>
      <c r="F107" s="9" t="s">
        <v>108</v>
      </c>
      <c r="G107" s="9"/>
      <c r="M107" s="4"/>
      <c r="N107" s="5"/>
      <c r="O107" s="6"/>
      <c r="P107" s="8" t="s">
        <v>17</v>
      </c>
      <c r="Q107" s="9">
        <f>SUM(T99:T106)</f>
        <v>14</v>
      </c>
      <c r="R107" s="9" t="s">
        <v>108</v>
      </c>
      <c r="S107" s="9"/>
    </row>
    <row r="108" spans="1:22" x14ac:dyDescent="0.2">
      <c r="A108" s="4"/>
      <c r="B108" s="5"/>
      <c r="C108" s="6"/>
      <c r="D108" s="8"/>
      <c r="E108" s="9">
        <f>SUM(I99:I106)</f>
        <v>7</v>
      </c>
      <c r="F108" s="9" t="s">
        <v>1183</v>
      </c>
      <c r="G108" s="9"/>
      <c r="M108" s="28"/>
      <c r="N108" s="5"/>
      <c r="O108" s="6"/>
      <c r="P108" s="8"/>
      <c r="Q108" s="9">
        <f>SUM(U99:U106)</f>
        <v>0</v>
      </c>
      <c r="R108" s="9" t="s">
        <v>1183</v>
      </c>
      <c r="S108" s="9"/>
    </row>
    <row r="109" spans="1:22" ht="13.5" thickBot="1" x14ac:dyDescent="0.25">
      <c r="A109" s="4"/>
      <c r="B109" s="5"/>
      <c r="C109" s="6"/>
      <c r="D109" s="9"/>
      <c r="E109" s="9">
        <f>SUM(J99:J106)</f>
        <v>15</v>
      </c>
      <c r="F109" s="9" t="s">
        <v>1338</v>
      </c>
      <c r="G109" s="9"/>
      <c r="M109" s="4"/>
      <c r="N109" s="5"/>
      <c r="O109" s="6"/>
      <c r="P109" s="9"/>
      <c r="Q109" s="9">
        <f>SUM(V99:V106)</f>
        <v>12</v>
      </c>
      <c r="R109" s="9" t="s">
        <v>1338</v>
      </c>
      <c r="S109" s="9"/>
    </row>
    <row r="110" spans="1:22" ht="13.5" thickBot="1" x14ac:dyDescent="0.25">
      <c r="A110" s="235" t="s">
        <v>67</v>
      </c>
      <c r="B110" s="236"/>
      <c r="C110" s="236"/>
      <c r="D110" s="236"/>
      <c r="E110" s="236"/>
      <c r="F110" s="236"/>
      <c r="G110" s="237"/>
      <c r="M110" s="130"/>
      <c r="N110" s="127"/>
      <c r="O110" s="127"/>
      <c r="P110" s="127" t="s">
        <v>39</v>
      </c>
      <c r="Q110" s="127"/>
      <c r="R110" s="131"/>
      <c r="S110" s="141"/>
    </row>
    <row r="111" spans="1:22" x14ac:dyDescent="0.2">
      <c r="A111" s="4">
        <v>1</v>
      </c>
      <c r="B111" s="5">
        <v>738</v>
      </c>
      <c r="C111" s="6">
        <v>21.9</v>
      </c>
      <c r="D111" s="5" t="str">
        <f>IF(B111="","",LOOKUP(B111,Entries!B$2:B$995,Entries!K$2:K$995))</f>
        <v>Evan Miller</v>
      </c>
      <c r="E111" s="5" t="str">
        <f>IF(B111="","",LOOKUP(B111,Entries!B$2:B$995,Entries!E$2:E$995))</f>
        <v>M13</v>
      </c>
      <c r="F111" s="5" t="str">
        <f>IF(B111="","",LOOKUP(B111,Entries!B$2:B$995,Entries!F$2:F$995))</f>
        <v>Leeds City AC</v>
      </c>
      <c r="G111" s="5" t="str">
        <f>IF(B111="","",LOOKUP(B111,Entries!B$2:B$995,Entries!G$2:G$995))</f>
        <v>M</v>
      </c>
      <c r="H111" s="10">
        <f>IF(F111="Halifax Harriers",8,0)</f>
        <v>0</v>
      </c>
      <c r="I111" s="10">
        <f>IF(F111="Leeds City AC",8,0)</f>
        <v>8</v>
      </c>
      <c r="J111" s="10">
        <f>IF(F111="Spenborough &amp; District AC",8,0)</f>
        <v>0</v>
      </c>
      <c r="M111" s="123">
        <v>1</v>
      </c>
      <c r="N111" s="124"/>
      <c r="O111" s="125"/>
      <c r="P111" s="124" t="str">
        <f>IF(N111="","",LOOKUP(N111,Entries!B$2:B$995,Entries!K$2:K$995))</f>
        <v/>
      </c>
      <c r="Q111" s="124" t="str">
        <f>IF(N111="","",LOOKUP(N111,Entries!B$2:B$995,Entries!E$2:E$995))</f>
        <v/>
      </c>
      <c r="R111" s="126" t="str">
        <f>IF(N111="","",LOOKUP(N111,Entries!B$2:B$995,Entries!F$2:F$995))</f>
        <v/>
      </c>
      <c r="S111" s="124" t="str">
        <f>IF(N111="","",LOOKUP(N111,Entries!B$2:B$995,Entries!G$2:G$995))</f>
        <v/>
      </c>
      <c r="T111" s="3">
        <f>IF(R111="Halifax Harriers",8,0)</f>
        <v>0</v>
      </c>
      <c r="U111" s="3">
        <f>IF(R111="Leeds City AC",8,0)</f>
        <v>0</v>
      </c>
      <c r="V111" s="3">
        <f>IF(R111="Spenborough &amp; District AC",8,0)</f>
        <v>0</v>
      </c>
    </row>
    <row r="112" spans="1:22" x14ac:dyDescent="0.2">
      <c r="A112" s="4">
        <v>2</v>
      </c>
      <c r="B112" s="5">
        <v>737</v>
      </c>
      <c r="C112" s="6">
        <v>22.9</v>
      </c>
      <c r="D112" s="5" t="str">
        <f>IF(B112="","",LOOKUP(B112,Entries!B$2:B$995,Entries!K$2:K$995))</f>
        <v>Mikael Makinde</v>
      </c>
      <c r="E112" s="5" t="str">
        <f>IF(B112="","",LOOKUP(B112,Entries!B$2:B$995,Entries!E$2:E$995))</f>
        <v>M13</v>
      </c>
      <c r="F112" s="5" t="str">
        <f>IF(B112="","",LOOKUP(B112,Entries!B$2:B$995,Entries!F$2:F$995))</f>
        <v>Leeds City AC</v>
      </c>
      <c r="G112" s="5" t="str">
        <f>IF(B112="","",LOOKUP(B112,Entries!B$2:B$995,Entries!G$2:G$995))</f>
        <v>M</v>
      </c>
      <c r="H112" s="10">
        <f>IF(F112="Halifax Harriers",7,0)</f>
        <v>0</v>
      </c>
      <c r="I112" s="10">
        <f>IF(F112="Leeds City AC",7,0)</f>
        <v>7</v>
      </c>
      <c r="J112" s="10">
        <f>IF(F112="Spenborough &amp; District AC",7,0)</f>
        <v>0</v>
      </c>
      <c r="M112" s="4">
        <v>2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3">
        <f>IF(R112="Halifax Harriers",7,0)</f>
        <v>0</v>
      </c>
      <c r="U112" s="3">
        <f>IF(R112="Leeds City AC",7,0)</f>
        <v>0</v>
      </c>
      <c r="V112" s="3">
        <f>IF(R112="Spenborough &amp; District AC",7,0)</f>
        <v>0</v>
      </c>
    </row>
    <row r="113" spans="1:22" x14ac:dyDescent="0.2">
      <c r="A113" s="4">
        <v>3</v>
      </c>
      <c r="B113" s="5"/>
      <c r="C113" s="6"/>
      <c r="D113" s="5" t="str">
        <f>IF(B113="","",LOOKUP(B113,Entries!B$2:B$995,Entries!K$2:K$995))</f>
        <v/>
      </c>
      <c r="E113" s="5" t="str">
        <f>IF(B113="","",LOOKUP(B113,Entries!B$2:B$995,Entries!E$2:E$995))</f>
        <v/>
      </c>
      <c r="F113" s="5" t="str">
        <f>IF(B113="","",LOOKUP(B113,Entries!B$2:B$995,Entries!F$2:F$995))</f>
        <v/>
      </c>
      <c r="G113" s="5" t="str">
        <f>IF(B113="","",LOOKUP(B113,Entries!B$2:B$995,Entries!G$2:G$995))</f>
        <v/>
      </c>
      <c r="H113" s="10">
        <f>IF(F113="Halifax Harriers",6,0)</f>
        <v>0</v>
      </c>
      <c r="I113" s="10">
        <f>IF(F113="Leeds City AC",6,0)</f>
        <v>0</v>
      </c>
      <c r="J113" s="10">
        <f>IF(F113="Spenborough &amp; District AC",6,0)</f>
        <v>0</v>
      </c>
      <c r="M113" s="4">
        <v>3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3">
        <f>IF(R113="Halifax Harriers",6,0)</f>
        <v>0</v>
      </c>
      <c r="U113" s="3">
        <f>IF(R113="Leeds City AC",6,0)</f>
        <v>0</v>
      </c>
      <c r="V113" s="3">
        <f>IF(R113="Spenborough &amp; District AC",6,0)</f>
        <v>0</v>
      </c>
    </row>
    <row r="114" spans="1:22" x14ac:dyDescent="0.2">
      <c r="A114" s="4">
        <v>4</v>
      </c>
      <c r="B114" s="5"/>
      <c r="C114" s="6"/>
      <c r="D114" s="5" t="str">
        <f>IF(B114="","",LOOKUP(B114,Entries!B$2:B$995,Entries!K$2:K$995))</f>
        <v/>
      </c>
      <c r="E114" s="5" t="str">
        <f>IF(B114="","",LOOKUP(B114,Entries!B$2:B$995,Entries!E$2:E$995))</f>
        <v/>
      </c>
      <c r="F114" s="5" t="str">
        <f>IF(B114="","",LOOKUP(B114,Entries!B$2:B$995,Entries!F$2:F$995))</f>
        <v/>
      </c>
      <c r="G114" s="5" t="str">
        <f>IF(B114="","",LOOKUP(B114,Entries!B$2:B$995,Entries!G$2:G$995))</f>
        <v/>
      </c>
      <c r="H114" s="10">
        <f>IF(F114="Halifax Harriers",5,0)</f>
        <v>0</v>
      </c>
      <c r="I114" s="10">
        <f>IF(F114="Leeds City AC",5,0)</f>
        <v>0</v>
      </c>
      <c r="J114" s="10">
        <f>IF(F114="Spenborough &amp; District AC",5,0)</f>
        <v>0</v>
      </c>
      <c r="M114" s="4">
        <v>4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2">
        <f>IF(R114="Halifax Harriers",5,0)</f>
        <v>0</v>
      </c>
      <c r="U114" s="2">
        <f>IF(R114="Leeds City AC",5,0)</f>
        <v>0</v>
      </c>
      <c r="V114" s="2">
        <f>IF(R114="Spenborough &amp; District AC",5,0)</f>
        <v>0</v>
      </c>
    </row>
    <row r="115" spans="1:22" x14ac:dyDescent="0.2">
      <c r="A115" s="4">
        <v>5</v>
      </c>
      <c r="B115" s="5"/>
      <c r="C115" s="6"/>
      <c r="D115" s="5" t="str">
        <f>IF(B115="","",LOOKUP(B115,Entries!B$2:B$995,Entries!K$2:K$995))</f>
        <v/>
      </c>
      <c r="E115" s="5" t="str">
        <f>IF(B115="","",LOOKUP(B115,Entries!B$2:B$995,Entries!E$2:E$995))</f>
        <v/>
      </c>
      <c r="F115" s="5" t="str">
        <f>IF(B115="","",LOOKUP(B115,Entries!B$2:B$995,Entries!F$2:F$995))</f>
        <v/>
      </c>
      <c r="G115" s="5" t="str">
        <f>IF(B115="","",LOOKUP(B115,Entries!B$2:B$995,Entries!G$2:G$995))</f>
        <v/>
      </c>
      <c r="H115" s="10">
        <f>IF(F115="Halifax Harriers",4,0)</f>
        <v>0</v>
      </c>
      <c r="I115" s="10">
        <f>IF(F115="Leeds City AC",4,0)</f>
        <v>0</v>
      </c>
      <c r="J115" s="10">
        <f>IF(F115="Spenborough &amp; District AC",4,0)</f>
        <v>0</v>
      </c>
      <c r="M115" s="4">
        <v>5</v>
      </c>
      <c r="N115" s="5"/>
      <c r="O115" s="6"/>
      <c r="P115" s="5" t="str">
        <f>IF(N115="","",LOOKUP(N115,Entries!B$2:B$995,Entries!K$2:K$995))</f>
        <v/>
      </c>
      <c r="Q115" s="5" t="str">
        <f>IF(N115="","",LOOKUP(N115,Entries!B$2:B$995,Entries!E$2:E$995))</f>
        <v/>
      </c>
      <c r="R115" s="5" t="str">
        <f>IF(N115="","",LOOKUP(N115,Entries!B$2:B$995,Entries!F$2:F$995))</f>
        <v/>
      </c>
      <c r="S115" s="5" t="str">
        <f>IF(N115="","",LOOKUP(N115,Entries!B$2:B$995,Entries!G$2:G$995))</f>
        <v/>
      </c>
      <c r="T115" s="3">
        <f>IF(R115="Halifax Harriers",4,0)</f>
        <v>0</v>
      </c>
      <c r="U115" s="3">
        <f>IF(R115="Leeds City AC",4,0)</f>
        <v>0</v>
      </c>
      <c r="V115" s="3">
        <f>IF(R115="Spenborough &amp; District AC",4,0)</f>
        <v>0</v>
      </c>
    </row>
    <row r="116" spans="1:22" x14ac:dyDescent="0.2">
      <c r="A116" s="4">
        <v>6</v>
      </c>
      <c r="B116" s="5"/>
      <c r="C116" s="6"/>
      <c r="D116" s="5" t="str">
        <f>IF(B116="","",LOOKUP(B116,Entries!B$2:B$995,Entries!K$2:K$995))</f>
        <v/>
      </c>
      <c r="E116" s="5" t="str">
        <f>IF(B116="","",LOOKUP(B116,Entries!B$2:B$995,Entries!E$2:E$995))</f>
        <v/>
      </c>
      <c r="F116" s="5" t="str">
        <f>IF(B116="","",LOOKUP(B116,Entries!B$2:B$995,Entries!F$2:F$995))</f>
        <v/>
      </c>
      <c r="G116" s="5" t="str">
        <f>IF(B116="","",LOOKUP(B116,Entries!B$2:B$995,Entries!G$2:G$995))</f>
        <v/>
      </c>
      <c r="H116" s="10">
        <f>IF(F116="Halifax Harriers",3,0)</f>
        <v>0</v>
      </c>
      <c r="I116" s="10">
        <f>IF(F116="Leeds City AC",3,0)</f>
        <v>0</v>
      </c>
      <c r="J116" s="10">
        <f>IF(F116="Spenborough &amp; District AC",3,0)</f>
        <v>0</v>
      </c>
      <c r="M116" s="4">
        <v>6</v>
      </c>
      <c r="N116" s="5"/>
      <c r="O116" s="6"/>
      <c r="P116" s="5" t="str">
        <f>IF(N116="","",LOOKUP(N116,Entries!B$2:B$995,Entries!K$2:K$995))</f>
        <v/>
      </c>
      <c r="Q116" s="5" t="str">
        <f>IF(N116="","",LOOKUP(N116,Entries!B$2:B$995,Entries!E$2:E$995))</f>
        <v/>
      </c>
      <c r="R116" s="5" t="str">
        <f>IF(N116="","",LOOKUP(N116,Entries!B$2:B$995,Entries!F$2:F$995))</f>
        <v/>
      </c>
      <c r="S116" s="5" t="str">
        <f>IF(N116="","",LOOKUP(N116,Entries!B$2:B$995,Entries!G$2:G$995))</f>
        <v/>
      </c>
      <c r="T116" s="3">
        <f>IF(R116="Halifax Harriers",3,0)</f>
        <v>0</v>
      </c>
      <c r="U116" s="3">
        <f>IF(R116="Leeds City AC",3,0)</f>
        <v>0</v>
      </c>
      <c r="V116" s="3">
        <f>IF(R116="Spenborough &amp; District AC",3,0)</f>
        <v>0</v>
      </c>
    </row>
    <row r="117" spans="1:22" x14ac:dyDescent="0.2">
      <c r="A117" s="4">
        <v>7</v>
      </c>
      <c r="B117" s="5"/>
      <c r="C117" s="6"/>
      <c r="D117" s="5" t="str">
        <f>IF(B117="","",LOOKUP(B117,Entries!B$2:B$995,Entries!K$2:K$995))</f>
        <v/>
      </c>
      <c r="E117" s="5" t="str">
        <f>IF(B117="","",LOOKUP(B117,Entries!B$2:B$995,Entries!E$2:E$995))</f>
        <v/>
      </c>
      <c r="F117" s="5" t="str">
        <f>IF(B117="","",LOOKUP(B117,Entries!B$2:B$995,Entries!F$2:F$995))</f>
        <v/>
      </c>
      <c r="G117" s="5" t="str">
        <f>IF(B117="","",LOOKUP(B117,Entries!B$2:B$995,Entries!G$2:G$995))</f>
        <v/>
      </c>
      <c r="H117" s="10">
        <f>IF(F117="Halifax Harriers",2,0)</f>
        <v>0</v>
      </c>
      <c r="I117" s="10">
        <f>IF(F117="Leeds City AC",2,0)</f>
        <v>0</v>
      </c>
      <c r="J117" s="10">
        <f>IF(F117="Spenborough &amp; District AC",2,0)</f>
        <v>0</v>
      </c>
      <c r="M117" s="4">
        <v>7</v>
      </c>
      <c r="N117" s="5"/>
      <c r="O117" s="6"/>
      <c r="P117" s="5" t="str">
        <f>IF(N117="","",LOOKUP(N117,Entries!B$2:B$995,Entries!K$2:K$995))</f>
        <v/>
      </c>
      <c r="Q117" s="5" t="str">
        <f>IF(N117="","",LOOKUP(N117,Entries!B$2:B$995,Entries!E$2:E$995))</f>
        <v/>
      </c>
      <c r="R117" s="5" t="str">
        <f>IF(N117="","",LOOKUP(N117,Entries!B$2:B$995,Entries!F$2:F$995))</f>
        <v/>
      </c>
      <c r="S117" s="5" t="str">
        <f>IF(N117="","",LOOKUP(N117,Entries!B$2:B$995,Entries!G$2:G$995))</f>
        <v/>
      </c>
      <c r="T117" s="3">
        <f>IF(R117="Halifax Harriers",2,0)</f>
        <v>0</v>
      </c>
      <c r="U117" s="3">
        <f>IF(R117="Leeds City AC",2,0)</f>
        <v>0</v>
      </c>
      <c r="V117" s="3">
        <f>IF(R117="Spenborough &amp; District AC",2,0)</f>
        <v>0</v>
      </c>
    </row>
    <row r="118" spans="1:22" x14ac:dyDescent="0.2">
      <c r="A118" s="4">
        <v>8</v>
      </c>
      <c r="B118" s="5"/>
      <c r="C118" s="6"/>
      <c r="D118" s="5" t="str">
        <f>IF(B118="","",LOOKUP(B118,Entries!B$2:B$995,Entries!K$2:K$995))</f>
        <v/>
      </c>
      <c r="E118" s="5" t="str">
        <f>IF(B118="","",LOOKUP(B118,Entries!B$2:B$995,Entries!E$2:E$995))</f>
        <v/>
      </c>
      <c r="F118" s="5" t="str">
        <f>IF(B118="","",LOOKUP(B118,Entries!B$2:B$995,Entries!F$2:F$995))</f>
        <v/>
      </c>
      <c r="G118" s="5" t="str">
        <f>IF(B118="","",LOOKUP(B118,Entries!B$2:B$995,Entries!G$2:G$995))</f>
        <v/>
      </c>
      <c r="H118" s="10">
        <f>IF(F118="Halifax Harriers",1,0)</f>
        <v>0</v>
      </c>
      <c r="I118" s="10">
        <f>IF(G118="Leeds City AC",1,0)</f>
        <v>0</v>
      </c>
      <c r="J118" s="10">
        <f>IF(F118="Spenborough &amp; District AC",1,0)</f>
        <v>0</v>
      </c>
      <c r="M118" s="4">
        <v>8</v>
      </c>
      <c r="N118" s="5"/>
      <c r="O118" s="6"/>
      <c r="P118" s="5" t="str">
        <f>IF(N118="","",LOOKUP(N118,Entries!B$2:B$995,Entries!K$2:K$995))</f>
        <v/>
      </c>
      <c r="Q118" s="5" t="str">
        <f>IF(N118="","",LOOKUP(N118,Entries!B$2:B$995,Entries!E$2:E$995))</f>
        <v/>
      </c>
      <c r="R118" s="5" t="str">
        <f>IF(N118="","",LOOKUP(N118,Entries!B$2:B$995,Entries!F$2:F$995))</f>
        <v/>
      </c>
      <c r="S118" s="5" t="str">
        <f>IF(N118="","",LOOKUP(N118,Entries!B$2:B$995,Entries!G$2:G$995))</f>
        <v/>
      </c>
      <c r="T118" s="3">
        <f>IF(R118="Halifax Harriers",1,0)</f>
        <v>0</v>
      </c>
      <c r="U118" s="3">
        <f>IF(S118="Leeds City AC",1,0)</f>
        <v>0</v>
      </c>
      <c r="V118" s="3">
        <f>IF(R118="Spenborough &amp; District AC",1,0)</f>
        <v>0</v>
      </c>
    </row>
    <row r="119" spans="1:22" x14ac:dyDescent="0.2">
      <c r="A119" s="4"/>
      <c r="B119" s="5"/>
      <c r="C119" s="6"/>
      <c r="D119" s="8" t="s">
        <v>17</v>
      </c>
      <c r="E119" s="9">
        <f>SUM(H111:H118)</f>
        <v>0</v>
      </c>
      <c r="F119" s="9" t="s">
        <v>108</v>
      </c>
      <c r="G119" s="9"/>
      <c r="M119" s="4"/>
      <c r="N119" s="5"/>
      <c r="O119" s="6"/>
      <c r="P119" s="8" t="s">
        <v>17</v>
      </c>
      <c r="Q119" s="9">
        <f>SUM(T111:T118)</f>
        <v>0</v>
      </c>
      <c r="R119" s="9" t="s">
        <v>108</v>
      </c>
      <c r="S119" s="9"/>
    </row>
    <row r="120" spans="1:22" x14ac:dyDescent="0.2">
      <c r="A120" s="4"/>
      <c r="B120" s="5"/>
      <c r="C120" s="6"/>
      <c r="D120" s="8"/>
      <c r="E120" s="9">
        <f>SUM(I111:I118)</f>
        <v>15</v>
      </c>
      <c r="F120" s="9" t="s">
        <v>1183</v>
      </c>
      <c r="G120" s="9"/>
      <c r="M120" s="28"/>
      <c r="N120" s="5"/>
      <c r="O120" s="6"/>
      <c r="P120" s="9"/>
      <c r="Q120" s="9">
        <f>SUM(U111:U118)</f>
        <v>0</v>
      </c>
      <c r="R120" s="9" t="s">
        <v>1183</v>
      </c>
      <c r="S120" s="9"/>
    </row>
    <row r="121" spans="1:22" ht="13.5" thickBot="1" x14ac:dyDescent="0.25">
      <c r="A121" s="4"/>
      <c r="B121" s="5"/>
      <c r="C121" s="6"/>
      <c r="D121" s="9"/>
      <c r="E121" s="9">
        <f>SUM(J111:J118)</f>
        <v>0</v>
      </c>
      <c r="F121" s="9" t="s">
        <v>1338</v>
      </c>
      <c r="G121" s="9"/>
      <c r="M121" s="4"/>
      <c r="N121" s="5"/>
      <c r="O121" s="6"/>
      <c r="P121" s="9"/>
      <c r="Q121" s="9">
        <f>SUM(V111:V118)</f>
        <v>0</v>
      </c>
      <c r="R121" s="9" t="s">
        <v>1338</v>
      </c>
      <c r="S121" s="32"/>
    </row>
    <row r="122" spans="1:22" ht="13.5" thickBot="1" x14ac:dyDescent="0.25">
      <c r="A122" s="235" t="s">
        <v>85</v>
      </c>
      <c r="B122" s="236"/>
      <c r="C122" s="236"/>
      <c r="D122" s="236"/>
      <c r="E122" s="236"/>
      <c r="F122" s="236"/>
      <c r="G122" s="237"/>
      <c r="M122" s="142"/>
      <c r="N122" s="143"/>
      <c r="O122" s="143"/>
      <c r="P122" s="143" t="s">
        <v>40</v>
      </c>
      <c r="Q122" s="143"/>
      <c r="R122" s="144"/>
      <c r="S122" s="145"/>
    </row>
    <row r="123" spans="1:22" x14ac:dyDescent="0.2">
      <c r="A123" s="4">
        <v>1</v>
      </c>
      <c r="B123" s="5">
        <v>838</v>
      </c>
      <c r="C123" s="6">
        <v>28</v>
      </c>
      <c r="D123" s="5" t="str">
        <f>IF(B123="","",LOOKUP(B123,Entries!B$2:B$995,Entries!K$2:K$995))</f>
        <v>Millie Rhodes</v>
      </c>
      <c r="E123" s="5" t="str">
        <f>IF(B123="","",LOOKUP(B123,Entries!B$2:B$995,Entries!E$2:E$995))</f>
        <v>F15</v>
      </c>
      <c r="F123" s="5" t="str">
        <f>IF(B123="","",LOOKUP(B123,Entries!B$2:B$995,Entries!F$2:F$995))</f>
        <v>Spenborough &amp; DIstrict AC</v>
      </c>
      <c r="G123" s="5" t="str">
        <f>IF(B123="","",LOOKUP(B123,Entries!B$2:B$995,Entries!G$2:G$995))</f>
        <v>F</v>
      </c>
      <c r="H123" s="10">
        <f>IF(F123="Halifax Harriers",8,0)</f>
        <v>0</v>
      </c>
      <c r="I123" s="10">
        <f>IF(F123="Leeds City AC",8,0)</f>
        <v>0</v>
      </c>
      <c r="J123" s="10">
        <f>IF(F123="Spenborough &amp; District AC",8,0)</f>
        <v>8</v>
      </c>
      <c r="M123" s="123">
        <v>1</v>
      </c>
      <c r="N123" s="124"/>
      <c r="O123" s="125"/>
      <c r="P123" s="124" t="str">
        <f>IF(N123="","",LOOKUP(N123,Entries!B$2:B$995,Entries!K$2:K$995))</f>
        <v/>
      </c>
      <c r="Q123" s="124" t="str">
        <f>IF(N123="","",LOOKUP(N123,Entries!B$2:B$995,Entries!E$2:E$995))</f>
        <v/>
      </c>
      <c r="R123" s="150" t="str">
        <f>IF(N123="","",LOOKUP(N123,Entries!B$2:B$995,Entries!F$2:F$995))</f>
        <v/>
      </c>
      <c r="S123" s="124" t="str">
        <f>IF(N123="","",LOOKUP(N123,Entries!B$2:B$995,Entries!G$2:G$995))</f>
        <v/>
      </c>
      <c r="T123" s="3">
        <f>IF(R123="Halifax Harriers",8,0)</f>
        <v>0</v>
      </c>
      <c r="U123" s="3">
        <f>IF(R123="Leeds City AC",8,0)</f>
        <v>0</v>
      </c>
      <c r="V123" s="3">
        <f>IF(R123="Spenborough &amp; District AC",8,0)</f>
        <v>0</v>
      </c>
    </row>
    <row r="124" spans="1:22" x14ac:dyDescent="0.2">
      <c r="A124" s="4">
        <v>2</v>
      </c>
      <c r="B124" s="5">
        <v>840</v>
      </c>
      <c r="C124" s="6">
        <v>28.9</v>
      </c>
      <c r="D124" s="5" t="str">
        <f>IF(B124="","",LOOKUP(B124,Entries!B$2:B$995,Entries!K$2:K$995))</f>
        <v>Abigail Lane</v>
      </c>
      <c r="E124" s="5" t="str">
        <f>IF(B124="","",LOOKUP(B124,Entries!B$2:B$995,Entries!E$2:E$995))</f>
        <v>F15</v>
      </c>
      <c r="F124" s="5" t="str">
        <f>IF(B124="","",LOOKUP(B124,Entries!B$2:B$995,Entries!F$2:F$995))</f>
        <v>Spenborough &amp; DIstrict AC</v>
      </c>
      <c r="G124" s="5" t="str">
        <f>IF(B124="","",LOOKUP(B124,Entries!B$2:B$995,Entries!G$2:G$995))</f>
        <v>F</v>
      </c>
      <c r="H124" s="10">
        <f>IF(F124="Halifax Harriers",7,0)</f>
        <v>0</v>
      </c>
      <c r="I124" s="10">
        <f>IF(F124="Leeds City AC",7,0)</f>
        <v>0</v>
      </c>
      <c r="J124" s="10">
        <f>IF(F124="Spenborough &amp; District AC",7,0)</f>
        <v>7</v>
      </c>
      <c r="M124" s="4">
        <v>2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3">
        <f>IF(R124="Halifax Harriers",7,0)</f>
        <v>0</v>
      </c>
      <c r="U124" s="3">
        <f>IF(R124="Leeds City AC",7,0)</f>
        <v>0</v>
      </c>
      <c r="V124" s="3">
        <f>IF(R124="Spenborough &amp; District AC",7,0)</f>
        <v>0</v>
      </c>
    </row>
    <row r="125" spans="1:22" x14ac:dyDescent="0.2">
      <c r="A125" s="4">
        <v>3</v>
      </c>
      <c r="B125" s="5">
        <v>750</v>
      </c>
      <c r="C125" s="6">
        <v>31.4</v>
      </c>
      <c r="D125" s="5" t="str">
        <f>IF(B125="","",LOOKUP(B125,Entries!B$2:B$995,Entries!K$2:K$995))</f>
        <v>Olivia Chalfont</v>
      </c>
      <c r="E125" s="5" t="str">
        <f>IF(B125="","",LOOKUP(B125,Entries!B$2:B$995,Entries!E$2:E$995))</f>
        <v>F15</v>
      </c>
      <c r="F125" s="5" t="str">
        <f>IF(B125="","",LOOKUP(B125,Entries!B$2:B$995,Entries!F$2:F$995))</f>
        <v>Leeds City AC</v>
      </c>
      <c r="G125" s="5" t="str">
        <f>IF(B125="","",LOOKUP(B125,Entries!B$2:B$995,Entries!G$2:G$995))</f>
        <v>F</v>
      </c>
      <c r="H125" s="10">
        <f>IF(F125="Halifax Harriers",6,0)</f>
        <v>0</v>
      </c>
      <c r="I125" s="10">
        <f>IF(F125="Leeds City AC",6,0)</f>
        <v>6</v>
      </c>
      <c r="J125" s="10">
        <f>IF(F125="Spenborough &amp; District AC",6,0)</f>
        <v>0</v>
      </c>
      <c r="M125" s="4">
        <v>3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3">
        <f>IF(R125="Halifax Harriers",6,0)</f>
        <v>0</v>
      </c>
      <c r="U125" s="3">
        <f>IF(R125="Leeds City AC",6,0)</f>
        <v>0</v>
      </c>
      <c r="V125" s="3">
        <f>IF(R125="Spenborough &amp; District AC",6,0)</f>
        <v>0</v>
      </c>
    </row>
    <row r="126" spans="1:22" x14ac:dyDescent="0.2">
      <c r="A126" s="4">
        <v>4</v>
      </c>
      <c r="B126" s="5"/>
      <c r="C126" s="6"/>
      <c r="D126" s="5" t="str">
        <f>IF(B126="","",LOOKUP(B126,Entries!B$2:B$995,Entries!K$2:K$995))</f>
        <v/>
      </c>
      <c r="E126" s="5" t="str">
        <f>IF(B126="","",LOOKUP(B126,Entries!B$2:B$995,Entries!E$2:E$995))</f>
        <v/>
      </c>
      <c r="F126" s="5" t="str">
        <f>IF(B126="","",LOOKUP(B126,Entries!B$2:B$995,Entries!F$2:F$995))</f>
        <v/>
      </c>
      <c r="G126" s="5" t="str">
        <f>IF(B126="","",LOOKUP(B126,Entries!B$2:B$995,Entries!G$2:G$995))</f>
        <v/>
      </c>
      <c r="H126" s="10">
        <f>IF(F126="Halifax Harriers",5,0)</f>
        <v>0</v>
      </c>
      <c r="I126" s="10">
        <f>IF(F126="Leeds City AC",5,0)</f>
        <v>0</v>
      </c>
      <c r="J126" s="10">
        <f>IF(F126="Spenborough &amp; District AC",5,0)</f>
        <v>0</v>
      </c>
      <c r="M126" s="4">
        <v>4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3">
        <f>IF(R126="Halifax Harriers",5,0)</f>
        <v>0</v>
      </c>
      <c r="U126" s="3">
        <f>IF(R126="Leeds City AC",5,0)</f>
        <v>0</v>
      </c>
      <c r="V126" s="3">
        <f>IF(R126="Spenborough &amp; District AC",5,0)</f>
        <v>0</v>
      </c>
    </row>
    <row r="127" spans="1:22" x14ac:dyDescent="0.2">
      <c r="A127" s="4">
        <v>5</v>
      </c>
      <c r="B127" s="5"/>
      <c r="C127" s="6"/>
      <c r="D127" s="5" t="str">
        <f>IF(B127="","",LOOKUP(B127,Entries!B$2:B$995,Entries!K$2:K$995))</f>
        <v/>
      </c>
      <c r="E127" s="5" t="str">
        <f>IF(B127="","",LOOKUP(B127,Entries!B$2:B$995,Entries!E$2:E$995))</f>
        <v/>
      </c>
      <c r="F127" s="5" t="str">
        <f>IF(B127="","",LOOKUP(B127,Entries!B$2:B$995,Entries!F$2:F$995))</f>
        <v/>
      </c>
      <c r="G127" s="5" t="str">
        <f>IF(B127="","",LOOKUP(B127,Entries!B$2:B$995,Entries!G$2:G$995))</f>
        <v/>
      </c>
      <c r="H127" s="10">
        <f>IF(F127="Halifax Harriers",4,0)</f>
        <v>0</v>
      </c>
      <c r="I127" s="10">
        <f>IF(F127="Leeds City AC",4,0)</f>
        <v>0</v>
      </c>
      <c r="J127" s="10">
        <f>IF(F127="Spenborough &amp; District AC",4,0)</f>
        <v>0</v>
      </c>
      <c r="M127" s="4">
        <v>5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3">
        <f>IF(R127="Halifax Harriers",4,0)</f>
        <v>0</v>
      </c>
      <c r="U127" s="3">
        <f>IF(R127="Leeds City AC",4,0)</f>
        <v>0</v>
      </c>
      <c r="V127" s="3">
        <f>IF(R127="Spenborough &amp; District AC",4,0)</f>
        <v>0</v>
      </c>
    </row>
    <row r="128" spans="1:22" x14ac:dyDescent="0.2">
      <c r="A128" s="4">
        <v>6</v>
      </c>
      <c r="B128" s="5"/>
      <c r="C128" s="6"/>
      <c r="D128" s="5" t="str">
        <f>IF(B128="","",LOOKUP(B128,Entries!B$2:B$995,Entries!K$2:K$995))</f>
        <v/>
      </c>
      <c r="E128" s="5" t="str">
        <f>IF(B128="","",LOOKUP(B128,Entries!B$2:B$995,Entries!E$2:E$995))</f>
        <v/>
      </c>
      <c r="F128" s="5" t="str">
        <f>IF(B128="","",LOOKUP(B128,Entries!B$2:B$995,Entries!F$2:F$995))</f>
        <v/>
      </c>
      <c r="G128" s="5" t="str">
        <f>IF(B128="","",LOOKUP(B128,Entries!B$2:B$995,Entries!G$2:G$995))</f>
        <v/>
      </c>
      <c r="H128" s="10">
        <f>IF(F128="Halifax Harriers",3,0)</f>
        <v>0</v>
      </c>
      <c r="I128" s="10">
        <f>IF(F128="Leeds City AC",3,0)</f>
        <v>0</v>
      </c>
      <c r="J128" s="10">
        <f>IF(F128="Spenborough &amp; District AC",3,0)</f>
        <v>0</v>
      </c>
      <c r="M128" s="4">
        <v>6</v>
      </c>
      <c r="N128" s="5"/>
      <c r="O128" s="6"/>
      <c r="P128" s="5" t="str">
        <f>IF(N128="","",LOOKUP(N128,Entries!B$2:B$995,Entries!K$2:K$995))</f>
        <v/>
      </c>
      <c r="Q128" s="5" t="str">
        <f>IF(N128="","",LOOKUP(N128,Entries!B$2:B$995,Entries!E$2:E$995))</f>
        <v/>
      </c>
      <c r="R128" s="5" t="str">
        <f>IF(N128="","",LOOKUP(N128,Entries!B$2:B$995,Entries!F$2:F$995))</f>
        <v/>
      </c>
      <c r="S128" s="5" t="str">
        <f>IF(N128="","",LOOKUP(N128,Entries!B$2:B$995,Entries!G$2:G$995))</f>
        <v/>
      </c>
      <c r="T128" s="3">
        <f>IF(R128="Halifax Harriers",3,0)</f>
        <v>0</v>
      </c>
      <c r="U128" s="3">
        <f>IF(R128="Leeds City AC",3,0)</f>
        <v>0</v>
      </c>
      <c r="V128" s="3">
        <f>IF(R128="Spenborough &amp; District AC",3,0)</f>
        <v>0</v>
      </c>
    </row>
    <row r="129" spans="1:22" x14ac:dyDescent="0.2">
      <c r="A129" s="4">
        <v>7</v>
      </c>
      <c r="B129" s="5"/>
      <c r="C129" s="6"/>
      <c r="D129" s="5" t="str">
        <f>IF(B129="","",LOOKUP(B129,Entries!B$2:B$995,Entries!K$2:K$995))</f>
        <v/>
      </c>
      <c r="E129" s="5" t="str">
        <f>IF(B129="","",LOOKUP(B129,Entries!B$2:B$995,Entries!E$2:E$995))</f>
        <v/>
      </c>
      <c r="F129" s="5" t="str">
        <f>IF(B129="","",LOOKUP(B129,Entries!B$2:B$995,Entries!F$2:F$995))</f>
        <v/>
      </c>
      <c r="G129" s="5" t="str">
        <f>IF(B129="","",LOOKUP(B129,Entries!B$2:B$995,Entries!G$2:G$995))</f>
        <v/>
      </c>
      <c r="H129" s="10">
        <f>IF(F129="Halifax Harriers",2,0)</f>
        <v>0</v>
      </c>
      <c r="I129" s="10">
        <f>IF(F129="Leeds City AC",2,0)</f>
        <v>0</v>
      </c>
      <c r="J129" s="10">
        <f>IF(F129="Spenborough &amp; District AC",2,0)</f>
        <v>0</v>
      </c>
      <c r="M129" s="4">
        <v>7</v>
      </c>
      <c r="N129" s="5"/>
      <c r="O129" s="6"/>
      <c r="P129" s="5" t="str">
        <f>IF(N129="","",LOOKUP(N129,Entries!B$2:B$995,Entries!K$2:K$995))</f>
        <v/>
      </c>
      <c r="Q129" s="5" t="str">
        <f>IF(N129="","",LOOKUP(N129,Entries!B$2:B$995,Entries!E$2:E$995))</f>
        <v/>
      </c>
      <c r="R129" s="5" t="str">
        <f>IF(N129="","",LOOKUP(N129,Entries!B$2:B$995,Entries!F$2:F$995))</f>
        <v/>
      </c>
      <c r="S129" s="5" t="str">
        <f>IF(N129="","",LOOKUP(N129,Entries!B$2:B$995,Entries!G$2:G$995))</f>
        <v/>
      </c>
      <c r="T129" s="3">
        <f>IF(R129="Halifax Harriers",2,0)</f>
        <v>0</v>
      </c>
      <c r="U129" s="3">
        <f>IF(R129="Leeds City AC",2,0)</f>
        <v>0</v>
      </c>
      <c r="V129" s="3">
        <f>IF(R129="Spenborough &amp; District AC",2,0)</f>
        <v>0</v>
      </c>
    </row>
    <row r="130" spans="1:22" x14ac:dyDescent="0.2">
      <c r="A130" s="4">
        <v>8</v>
      </c>
      <c r="B130" s="5"/>
      <c r="C130" s="6"/>
      <c r="D130" s="5" t="str">
        <f>IF(B130="","",LOOKUP(B130,Entries!B$2:B$995,Entries!K$2:K$995))</f>
        <v/>
      </c>
      <c r="E130" s="5" t="str">
        <f>IF(B130="","",LOOKUP(B130,Entries!B$2:B$995,Entries!E$2:E$995))</f>
        <v/>
      </c>
      <c r="F130" s="5" t="str">
        <f>IF(B130="","",LOOKUP(B130,Entries!B$2:B$995,Entries!F$2:F$995))</f>
        <v/>
      </c>
      <c r="G130" s="5" t="str">
        <f>IF(B130="","",LOOKUP(B130,Entries!B$2:B$995,Entries!G$2:G$995))</f>
        <v/>
      </c>
      <c r="H130" s="10">
        <f>IF(F130="Halifax Harriers",1,0)</f>
        <v>0</v>
      </c>
      <c r="I130" s="10">
        <f>IF(G130="Leeds City AC",1,0)</f>
        <v>0</v>
      </c>
      <c r="J130" s="10">
        <f>IF(F130="Spenborough &amp; District AC",1,0)</f>
        <v>0</v>
      </c>
      <c r="M130" s="4">
        <v>8</v>
      </c>
      <c r="N130" s="5"/>
      <c r="O130" s="6"/>
      <c r="P130" s="5" t="str">
        <f>IF(N130="","",LOOKUP(N130,Entries!B$2:B$995,Entries!K$2:K$995))</f>
        <v/>
      </c>
      <c r="Q130" s="5" t="str">
        <f>IF(N130="","",LOOKUP(N130,Entries!B$2:B$995,Entries!E$2:E$995))</f>
        <v/>
      </c>
      <c r="R130" s="5" t="str">
        <f>IF(N130="","",LOOKUP(N130,Entries!B$2:B$995,Entries!F$2:F$995))</f>
        <v/>
      </c>
      <c r="S130" s="5" t="str">
        <f>IF(N130="","",LOOKUP(N130,Entries!B$2:B$995,Entries!G$2:G$995))</f>
        <v/>
      </c>
      <c r="T130" s="3">
        <f>IF(R130="Halifax Harriers",1,0)</f>
        <v>0</v>
      </c>
      <c r="U130" s="3">
        <f>IF(S130="Leeds City AC",1,0)</f>
        <v>0</v>
      </c>
      <c r="V130" s="3">
        <f>IF(R130="Spenborough &amp; District AC",1,0)</f>
        <v>0</v>
      </c>
    </row>
    <row r="131" spans="1:22" x14ac:dyDescent="0.2">
      <c r="A131" s="4"/>
      <c r="B131" s="5"/>
      <c r="C131" s="6"/>
      <c r="D131" s="8" t="s">
        <v>17</v>
      </c>
      <c r="E131" s="9">
        <f>SUM(H123:H130)</f>
        <v>0</v>
      </c>
      <c r="F131" s="9" t="s">
        <v>108</v>
      </c>
      <c r="G131" s="9"/>
      <c r="M131" s="4"/>
      <c r="N131" s="5"/>
      <c r="O131" s="6"/>
      <c r="P131" s="8" t="s">
        <v>17</v>
      </c>
      <c r="Q131" s="9">
        <f>SUM(T123:T130)</f>
        <v>0</v>
      </c>
      <c r="R131" s="9" t="s">
        <v>108</v>
      </c>
      <c r="S131" s="9"/>
    </row>
    <row r="132" spans="1:22" x14ac:dyDescent="0.2">
      <c r="A132" s="4"/>
      <c r="B132" s="5"/>
      <c r="C132" s="6"/>
      <c r="D132" s="8"/>
      <c r="E132" s="9">
        <f>SUM(I123:I130)</f>
        <v>6</v>
      </c>
      <c r="F132" s="9" t="s">
        <v>1183</v>
      </c>
      <c r="G132" s="9"/>
      <c r="M132" s="28"/>
      <c r="N132" s="5"/>
      <c r="O132" s="6"/>
      <c r="P132" s="8"/>
      <c r="Q132" s="9">
        <f>SUM(U123:U130)</f>
        <v>0</v>
      </c>
      <c r="R132" s="9" t="s">
        <v>1183</v>
      </c>
      <c r="S132" s="9"/>
    </row>
    <row r="133" spans="1:22" ht="13.5" thickBot="1" x14ac:dyDescent="0.25">
      <c r="A133" s="4"/>
      <c r="B133" s="5"/>
      <c r="C133" s="6"/>
      <c r="D133" s="9"/>
      <c r="E133" s="9">
        <f>SUM(J123:J130)</f>
        <v>15</v>
      </c>
      <c r="F133" s="9" t="s">
        <v>1338</v>
      </c>
      <c r="G133" s="9"/>
      <c r="M133" s="4"/>
      <c r="N133" s="5"/>
      <c r="O133" s="6"/>
      <c r="P133" s="9"/>
      <c r="Q133" s="9">
        <f>SUM(V123:V130)</f>
        <v>0</v>
      </c>
      <c r="R133" s="9" t="s">
        <v>1338</v>
      </c>
      <c r="S133" s="9"/>
    </row>
    <row r="134" spans="1:22" ht="13.5" thickBot="1" x14ac:dyDescent="0.25">
      <c r="A134" s="235" t="s">
        <v>86</v>
      </c>
      <c r="B134" s="236"/>
      <c r="C134" s="236"/>
      <c r="D134" s="236"/>
      <c r="E134" s="236"/>
      <c r="F134" s="236"/>
      <c r="G134" s="237"/>
      <c r="M134" s="130"/>
      <c r="N134" s="127"/>
      <c r="O134" s="127"/>
      <c r="P134" s="127" t="s">
        <v>41</v>
      </c>
      <c r="Q134" s="127"/>
      <c r="R134" s="131"/>
      <c r="S134" s="141"/>
    </row>
    <row r="135" spans="1:22" x14ac:dyDescent="0.2">
      <c r="A135" s="4">
        <v>1</v>
      </c>
      <c r="B135" s="5">
        <v>846</v>
      </c>
      <c r="C135" s="6">
        <v>25.9</v>
      </c>
      <c r="D135" s="5" t="str">
        <f>IF(B135="","",LOOKUP(B135,Entries!B$2:B$995,Entries!K$2:K$995))</f>
        <v>William Mcintosh</v>
      </c>
      <c r="E135" s="5" t="str">
        <f>IF(B135="","",LOOKUP(B135,Entries!B$2:B$995,Entries!E$2:E$995))</f>
        <v>M15</v>
      </c>
      <c r="F135" s="5" t="str">
        <f>IF(B135="","",LOOKUP(B135,Entries!B$2:B$995,Entries!F$2:F$995))</f>
        <v>Spenborough &amp; DIstrict AC</v>
      </c>
      <c r="G135" s="5" t="str">
        <f>IF(B135="","",LOOKUP(B135,Entries!B$2:B$995,Entries!G$2:G$995))</f>
        <v>M</v>
      </c>
      <c r="H135" s="10">
        <f>IF(F135="Halifax Harriers",8,0)</f>
        <v>0</v>
      </c>
      <c r="I135" s="10">
        <f>IF(F135="Leeds City AC",8,0)</f>
        <v>0</v>
      </c>
      <c r="J135" s="10">
        <f>IF(F135="Spenborough &amp; District AC",8,0)</f>
        <v>8</v>
      </c>
      <c r="M135" s="123">
        <v>1</v>
      </c>
      <c r="N135" s="124"/>
      <c r="O135" s="125"/>
      <c r="P135" s="124" t="str">
        <f>IF(N135="","",LOOKUP(N135,Entries!B$2:B$995,Entries!K$2:K$995))</f>
        <v/>
      </c>
      <c r="Q135" s="124" t="str">
        <f>IF(N135="","",LOOKUP(N135,Entries!B$2:B$995,Entries!E$2:E$995))</f>
        <v/>
      </c>
      <c r="R135" s="126" t="str">
        <f>IF(N135="","",LOOKUP(N135,Entries!B$2:B$995,Entries!F$2:F$995))</f>
        <v/>
      </c>
      <c r="S135" s="139" t="str">
        <f>IF(N135="","",LOOKUP(N135,Entries!B$2:B$995,Entries!G$2:G$995))</f>
        <v/>
      </c>
      <c r="T135" s="3">
        <f>IF(R135="Halifax Harriers",8,0)</f>
        <v>0</v>
      </c>
      <c r="U135" s="3">
        <f>IF(R135="Leeds City AC",8,0)</f>
        <v>0</v>
      </c>
      <c r="V135" s="3">
        <f>IF(R135="Spenborough &amp; District AC",8,0)</f>
        <v>0</v>
      </c>
    </row>
    <row r="136" spans="1:22" x14ac:dyDescent="0.2">
      <c r="A136" s="4">
        <v>2</v>
      </c>
      <c r="B136" s="5">
        <v>844</v>
      </c>
      <c r="C136" s="6">
        <v>27.7</v>
      </c>
      <c r="D136" s="5" t="str">
        <f>IF(B136="","",LOOKUP(B136,Entries!B$2:B$995,Entries!K$2:K$995))</f>
        <v>Ben Whittaker</v>
      </c>
      <c r="E136" s="5" t="str">
        <f>IF(B136="","",LOOKUP(B136,Entries!B$2:B$995,Entries!E$2:E$995))</f>
        <v>M15</v>
      </c>
      <c r="F136" s="5" t="str">
        <f>IF(B136="","",LOOKUP(B136,Entries!B$2:B$995,Entries!F$2:F$995))</f>
        <v>Spenborough &amp; DIstrict AC</v>
      </c>
      <c r="G136" s="5" t="str">
        <f>IF(B136="","",LOOKUP(B136,Entries!B$2:B$995,Entries!G$2:G$995))</f>
        <v>M</v>
      </c>
      <c r="H136" s="10">
        <f>IF(F136="Halifax Harriers",7,0)</f>
        <v>0</v>
      </c>
      <c r="I136" s="10">
        <f>IF(F136="Leeds City AC",7,0)</f>
        <v>0</v>
      </c>
      <c r="J136" s="10">
        <f>IF(F136="Spenborough &amp; District AC",7,0)</f>
        <v>7</v>
      </c>
      <c r="M136" s="123">
        <v>2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3">
        <f>IF(R136="Halifax Harriers",7,0)</f>
        <v>0</v>
      </c>
      <c r="U136" s="3">
        <f>IF(R136="Leeds City AC",7,0)</f>
        <v>0</v>
      </c>
      <c r="V136" s="3">
        <f>IF(R136="Spenborough &amp; District AC",7,0)</f>
        <v>0</v>
      </c>
    </row>
    <row r="137" spans="1:22" x14ac:dyDescent="0.2">
      <c r="A137" s="4">
        <v>3</v>
      </c>
      <c r="B137" s="5">
        <v>654</v>
      </c>
      <c r="C137" s="6">
        <v>30.5</v>
      </c>
      <c r="D137" s="5" t="str">
        <f>IF(B137="","",LOOKUP(B137,Entries!B$2:B$995,Entries!K$2:K$995))</f>
        <v>Freddie Knowles</v>
      </c>
      <c r="E137" s="5" t="str">
        <f>IF(B137="","",LOOKUP(B137,Entries!B$2:B$995,Entries!E$2:E$995))</f>
        <v>M15</v>
      </c>
      <c r="F137" s="5" t="str">
        <f>IF(B137="","",LOOKUP(B137,Entries!B$2:B$995,Entries!F$2:F$995))</f>
        <v>Halifax Harriers</v>
      </c>
      <c r="G137" s="5" t="str">
        <f>IF(B137="","",LOOKUP(B137,Entries!B$2:B$995,Entries!G$2:G$995))</f>
        <v>M</v>
      </c>
      <c r="H137" s="10">
        <f>IF(F137="Halifax Harriers",6,0)</f>
        <v>6</v>
      </c>
      <c r="I137" s="10">
        <f>IF(F137="Leeds City AC",6,0)</f>
        <v>0</v>
      </c>
      <c r="J137" s="10">
        <f>IF(F137="Spenborough &amp; District AC",6,0)</f>
        <v>0</v>
      </c>
      <c r="M137" s="123">
        <v>3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3">
        <f>IF(R137="Halifax Harriers",6,0)</f>
        <v>0</v>
      </c>
      <c r="U137" s="3">
        <f>IF(R137="Leeds City AC",6,0)</f>
        <v>0</v>
      </c>
      <c r="V137" s="3">
        <f>IF(R137="Spenborough &amp; District AC",6,0)</f>
        <v>0</v>
      </c>
    </row>
    <row r="138" spans="1:22" x14ac:dyDescent="0.2">
      <c r="A138" s="4">
        <v>4</v>
      </c>
      <c r="B138" s="5">
        <v>650</v>
      </c>
      <c r="C138" s="6">
        <v>31.5</v>
      </c>
      <c r="D138" s="5" t="str">
        <f>IF(B138="","",LOOKUP(B138,Entries!B$2:B$995,Entries!K$2:K$995))</f>
        <v>Beau Clark</v>
      </c>
      <c r="E138" s="5" t="str">
        <f>IF(B138="","",LOOKUP(B138,Entries!B$2:B$995,Entries!E$2:E$995))</f>
        <v>M15</v>
      </c>
      <c r="F138" s="5" t="str">
        <f>IF(B138="","",LOOKUP(B138,Entries!B$2:B$995,Entries!F$2:F$995))</f>
        <v>Halifax Harriers</v>
      </c>
      <c r="G138" s="5" t="str">
        <f>IF(B138="","",LOOKUP(B138,Entries!B$2:B$995,Entries!G$2:G$995))</f>
        <v>M</v>
      </c>
      <c r="H138" s="10">
        <f>IF(F138="Halifax Harriers",5,0)</f>
        <v>5</v>
      </c>
      <c r="I138" s="10">
        <f>IF(F138="Leeds City AC",5,0)</f>
        <v>0</v>
      </c>
      <c r="J138" s="10">
        <f>IF(F138="Spenborough &amp; District AC",5,0)</f>
        <v>0</v>
      </c>
      <c r="M138" s="123">
        <v>4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3">
        <f>IF(R138="Halifax Harriers",5,0)</f>
        <v>0</v>
      </c>
      <c r="U138" s="3">
        <f>IF(R138="Leeds City AC",5,0)</f>
        <v>0</v>
      </c>
      <c r="V138" s="3">
        <f>IF(R138="Spenborough &amp; District AC",5,0)</f>
        <v>0</v>
      </c>
    </row>
    <row r="139" spans="1:22" x14ac:dyDescent="0.2">
      <c r="A139" s="4">
        <v>5</v>
      </c>
      <c r="B139" s="5"/>
      <c r="C139" s="6"/>
      <c r="D139" s="5" t="str">
        <f>IF(B139="","",LOOKUP(B139,Entries!B$2:B$995,Entries!K$2:K$995))</f>
        <v/>
      </c>
      <c r="E139" s="5" t="str">
        <f>IF(B139="","",LOOKUP(B139,Entries!B$2:B$995,Entries!E$2:E$995))</f>
        <v/>
      </c>
      <c r="F139" s="5" t="str">
        <f>IF(B139="","",LOOKUP(B139,Entries!B$2:B$995,Entries!F$2:F$995))</f>
        <v/>
      </c>
      <c r="G139" s="5" t="str">
        <f>IF(B139="","",LOOKUP(B139,Entries!B$2:B$995,Entries!G$2:G$995))</f>
        <v/>
      </c>
      <c r="H139" s="10">
        <f>IF(F139="Halifax Harriers",4,0)</f>
        <v>0</v>
      </c>
      <c r="I139" s="10">
        <f>IF(F139="Leeds City AC",4,0)</f>
        <v>0</v>
      </c>
      <c r="J139" s="10">
        <f>IF(F139="Spenborough &amp; District AC",4,0)</f>
        <v>0</v>
      </c>
      <c r="M139" s="123">
        <v>5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3">
        <f>IF(R139="Halifax Harriers",4,0)</f>
        <v>0</v>
      </c>
      <c r="U139" s="3">
        <f>IF(R139="Leeds City AC",4,0)</f>
        <v>0</v>
      </c>
      <c r="V139" s="3">
        <f>IF(R139="Spenborough &amp; District AC",4,0)</f>
        <v>0</v>
      </c>
    </row>
    <row r="140" spans="1:22" x14ac:dyDescent="0.2">
      <c r="A140" s="4">
        <v>6</v>
      </c>
      <c r="B140" s="5"/>
      <c r="C140" s="6"/>
      <c r="D140" s="5" t="str">
        <f>IF(B140="","",LOOKUP(B140,Entries!B$2:B$995,Entries!K$2:K$995))</f>
        <v/>
      </c>
      <c r="E140" s="5" t="str">
        <f>IF(B140="","",LOOKUP(B140,Entries!B$2:B$995,Entries!E$2:E$995))</f>
        <v/>
      </c>
      <c r="F140" s="5" t="str">
        <f>IF(B140="","",LOOKUP(B140,Entries!B$2:B$995,Entries!F$2:F$995))</f>
        <v/>
      </c>
      <c r="G140" s="5" t="str">
        <f>IF(B140="","",LOOKUP(B140,Entries!B$2:B$995,Entries!G$2:G$995))</f>
        <v/>
      </c>
      <c r="H140" s="10">
        <f>IF(F140="Halifax Harriers",3,0)</f>
        <v>0</v>
      </c>
      <c r="I140" s="10">
        <f>IF(F140="Leeds City AC",3,0)</f>
        <v>0</v>
      </c>
      <c r="J140" s="10">
        <f>IF(F140="Spenborough &amp; District AC",3,0)</f>
        <v>0</v>
      </c>
      <c r="M140" s="123">
        <v>6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3">
        <f>IF(R140="Halifax Harriers",3,0)</f>
        <v>0</v>
      </c>
      <c r="U140" s="3">
        <f>IF(R140="Leeds City AC",3,0)</f>
        <v>0</v>
      </c>
      <c r="V140" s="3">
        <f>IF(R140="Spenborough &amp; District AC",3,0)</f>
        <v>0</v>
      </c>
    </row>
    <row r="141" spans="1:22" x14ac:dyDescent="0.2">
      <c r="A141" s="4">
        <v>7</v>
      </c>
      <c r="B141" s="5"/>
      <c r="C141" s="6"/>
      <c r="D141" s="5" t="str">
        <f>IF(B141="","",LOOKUP(B141,Entries!B$2:B$995,Entries!K$2:K$995))</f>
        <v/>
      </c>
      <c r="E141" s="5" t="str">
        <f>IF(B141="","",LOOKUP(B141,Entries!B$2:B$995,Entries!E$2:E$995))</f>
        <v/>
      </c>
      <c r="F141" s="5" t="str">
        <f>IF(B141="","",LOOKUP(B141,Entries!B$2:B$995,Entries!F$2:F$995))</f>
        <v/>
      </c>
      <c r="G141" s="5" t="str">
        <f>IF(B141="","",LOOKUP(B141,Entries!B$2:B$995,Entries!G$2:G$995))</f>
        <v/>
      </c>
      <c r="H141" s="10">
        <f>IF(F141="Halifax Harriers",2,0)</f>
        <v>0</v>
      </c>
      <c r="I141" s="10">
        <f>IF(F141="Leeds City AC",2,0)</f>
        <v>0</v>
      </c>
      <c r="J141" s="10">
        <f>IF(F141="Spenborough &amp; District AC",2,0)</f>
        <v>0</v>
      </c>
      <c r="M141" s="123">
        <v>7</v>
      </c>
      <c r="N141" s="5"/>
      <c r="O141" s="6"/>
      <c r="P141" s="5" t="str">
        <f>IF(N141="","",LOOKUP(N141,Entries!B$2:B$995,Entries!K$2:K$995))</f>
        <v/>
      </c>
      <c r="Q141" s="5" t="str">
        <f>IF(N141="","",LOOKUP(N141,Entries!B$2:B$995,Entries!E$2:E$995))</f>
        <v/>
      </c>
      <c r="R141" s="5" t="str">
        <f>IF(N141="","",LOOKUP(N141,Entries!B$2:B$995,Entries!F$2:F$995))</f>
        <v/>
      </c>
      <c r="S141" s="5" t="str">
        <f>IF(N141="","",LOOKUP(N141,Entries!B$2:B$995,Entries!G$2:G$995))</f>
        <v/>
      </c>
      <c r="T141" s="3">
        <f>IF(R141="Halifax Harriers",2,0)</f>
        <v>0</v>
      </c>
      <c r="U141" s="3">
        <f>IF(R141="Leeds City AC",2,0)</f>
        <v>0</v>
      </c>
      <c r="V141" s="3">
        <f>IF(R141="Spenborough &amp; District AC",2,0)</f>
        <v>0</v>
      </c>
    </row>
    <row r="142" spans="1:22" x14ac:dyDescent="0.2">
      <c r="A142" s="4">
        <v>8</v>
      </c>
      <c r="B142" s="5"/>
      <c r="C142" s="6"/>
      <c r="D142" s="5" t="str">
        <f>IF(B142="","",LOOKUP(B142,Entries!B$2:B$995,Entries!K$2:K$995))</f>
        <v/>
      </c>
      <c r="E142" s="5" t="str">
        <f>IF(B142="","",LOOKUP(B142,Entries!B$2:B$995,Entries!E$2:E$995))</f>
        <v/>
      </c>
      <c r="F142" s="5" t="str">
        <f>IF(B142="","",LOOKUP(B142,Entries!B$2:B$995,Entries!F$2:F$995))</f>
        <v/>
      </c>
      <c r="G142" s="5" t="str">
        <f>IF(B142="","",LOOKUP(B142,Entries!B$2:B$995,Entries!G$2:G$995))</f>
        <v/>
      </c>
      <c r="H142" s="10">
        <f>IF(F142="Halifax Harriers",1,0)</f>
        <v>0</v>
      </c>
      <c r="I142" s="10">
        <f>IF(G142="Leeds City AC",1,0)</f>
        <v>0</v>
      </c>
      <c r="J142" s="10">
        <f>IF(F142="Spenborough &amp; District AC",1,0)</f>
        <v>0</v>
      </c>
      <c r="M142" s="123">
        <v>8</v>
      </c>
      <c r="N142" s="5"/>
      <c r="O142" s="6"/>
      <c r="P142" s="5" t="str">
        <f>IF(N142="","",LOOKUP(N142,Entries!B$2:B$995,Entries!K$2:K$995))</f>
        <v/>
      </c>
      <c r="Q142" s="5" t="str">
        <f>IF(N142="","",LOOKUP(N142,Entries!B$2:B$995,Entries!E$2:E$995))</f>
        <v/>
      </c>
      <c r="R142" s="5" t="str">
        <f>IF(N142="","",LOOKUP(N142,Entries!B$2:B$995,Entries!F$2:F$995))</f>
        <v/>
      </c>
      <c r="S142" s="5" t="str">
        <f>IF(N142="","",LOOKUP(N142,Entries!B$2:B$995,Entries!G$2:G$995))</f>
        <v/>
      </c>
      <c r="T142" s="3">
        <f>IF(R142="Halifax Harriers",1,0)</f>
        <v>0</v>
      </c>
      <c r="U142" s="3">
        <f>IF(S142="Leeds City AC",1,0)</f>
        <v>0</v>
      </c>
      <c r="V142" s="3">
        <f>IF(R142="Spenborough &amp; District AC",1,0)</f>
        <v>0</v>
      </c>
    </row>
    <row r="143" spans="1:22" x14ac:dyDescent="0.2">
      <c r="A143" s="4"/>
      <c r="B143" s="5"/>
      <c r="C143" s="6"/>
      <c r="D143" s="8" t="s">
        <v>17</v>
      </c>
      <c r="E143" s="9">
        <f>SUM(H135:H142)</f>
        <v>11</v>
      </c>
      <c r="F143" s="9" t="s">
        <v>108</v>
      </c>
      <c r="G143" s="9"/>
      <c r="M143" s="4"/>
      <c r="N143" s="5"/>
      <c r="O143" s="6"/>
      <c r="P143" s="8" t="s">
        <v>17</v>
      </c>
      <c r="Q143" s="9">
        <f>SUM(T135:T142)</f>
        <v>0</v>
      </c>
      <c r="R143" s="9" t="s">
        <v>108</v>
      </c>
      <c r="S143" s="9"/>
    </row>
    <row r="144" spans="1:22" x14ac:dyDescent="0.2">
      <c r="A144" s="4"/>
      <c r="B144" s="5"/>
      <c r="C144" s="6"/>
      <c r="D144" s="8"/>
      <c r="E144" s="9">
        <f>SUM(I135:I142)</f>
        <v>0</v>
      </c>
      <c r="F144" s="9" t="s">
        <v>1183</v>
      </c>
      <c r="G144" s="9"/>
      <c r="M144" s="28"/>
      <c r="N144" s="5"/>
      <c r="O144" s="6"/>
      <c r="P144" s="8"/>
      <c r="Q144" s="9">
        <f>SUM(U135:U142)</f>
        <v>0</v>
      </c>
      <c r="R144" s="9" t="s">
        <v>1183</v>
      </c>
      <c r="S144" s="9"/>
    </row>
    <row r="145" spans="1:22" ht="13.5" thickBot="1" x14ac:dyDescent="0.25">
      <c r="A145" s="4"/>
      <c r="B145" s="5"/>
      <c r="C145" s="6"/>
      <c r="D145" s="9"/>
      <c r="E145" s="9">
        <f>SUM(J135:J142)</f>
        <v>15</v>
      </c>
      <c r="F145" s="9" t="s">
        <v>1338</v>
      </c>
      <c r="G145" s="9"/>
      <c r="M145" s="4"/>
      <c r="N145" s="5"/>
      <c r="O145" s="6"/>
      <c r="P145" s="9"/>
      <c r="Q145" s="9">
        <f>SUM(V135:V142)</f>
        <v>0</v>
      </c>
      <c r="R145" s="9" t="s">
        <v>1338</v>
      </c>
      <c r="S145" s="9"/>
    </row>
    <row r="146" spans="1:22" ht="13.5" thickBot="1" x14ac:dyDescent="0.25">
      <c r="A146" s="235" t="s">
        <v>87</v>
      </c>
      <c r="B146" s="236"/>
      <c r="C146" s="236"/>
      <c r="D146" s="236"/>
      <c r="E146" s="236"/>
      <c r="F146" s="236"/>
      <c r="G146" s="237"/>
      <c r="M146" s="130"/>
      <c r="N146" s="127"/>
      <c r="O146" s="127"/>
      <c r="P146" s="127" t="s">
        <v>42</v>
      </c>
      <c r="Q146" s="127"/>
      <c r="R146" s="131"/>
      <c r="S146" s="141"/>
    </row>
    <row r="147" spans="1:22" x14ac:dyDescent="0.2">
      <c r="A147" s="4">
        <v>1</v>
      </c>
      <c r="B147" s="5">
        <v>794</v>
      </c>
      <c r="C147" s="6">
        <v>27.9</v>
      </c>
      <c r="D147" s="5" t="str">
        <f>IF(B147="","",LOOKUP(B147,Entries!B$2:B$995,Entries!K$2:K$995))</f>
        <v>Eve Muirhead</v>
      </c>
      <c r="E147" s="5" t="str">
        <f>IF(B147="","",LOOKUP(B147,Entries!B$2:B$995,Entries!E$2:E$995))</f>
        <v>F17</v>
      </c>
      <c r="F147" s="5" t="str">
        <f>IF(B147="","",LOOKUP(B147,Entries!B$2:B$995,Entries!F$2:F$995))</f>
        <v>Leeds City AC</v>
      </c>
      <c r="G147" s="5" t="str">
        <f>IF(B147="","",LOOKUP(B147,Entries!B$2:B$995,Entries!G$2:G$995))</f>
        <v>F</v>
      </c>
      <c r="H147" s="10">
        <f>IF(F147="Halifax Harriers",8,0)</f>
        <v>0</v>
      </c>
      <c r="I147" s="10">
        <f>IF(F147="Leeds City AC",8,0)</f>
        <v>8</v>
      </c>
      <c r="J147" s="10">
        <f>IF(F147="Spenborough &amp; District AC",8,0)</f>
        <v>0</v>
      </c>
      <c r="M147" s="123">
        <v>1</v>
      </c>
      <c r="N147" s="124"/>
      <c r="O147" s="125"/>
      <c r="P147" s="124" t="str">
        <f>IF(N147="","",LOOKUP(N147,Entries!B$2:B$995,Entries!K$2:K$995))</f>
        <v/>
      </c>
      <c r="Q147" s="124" t="str">
        <f>IF(N147="","",LOOKUP(N147,Entries!B$2:B$995,Entries!E$2:E$995))</f>
        <v/>
      </c>
      <c r="R147" s="126" t="str">
        <f>IF(N147="","",LOOKUP(N147,Entries!B$2:B$995,Entries!F$2:F$995))</f>
        <v/>
      </c>
      <c r="S147" s="124" t="str">
        <f>IF(N147="","",LOOKUP(N147,Entries!B$2:B$995,Entries!G$2:G$995))</f>
        <v/>
      </c>
      <c r="T147" s="3">
        <f>IF(R147="Halifax Harriers",8,0)</f>
        <v>0</v>
      </c>
      <c r="U147" s="3">
        <f>IF(R147="Leeds City AC",8,0)</f>
        <v>0</v>
      </c>
      <c r="V147" s="3">
        <f>IF(R147="Spenborough &amp; District AC",8,0)</f>
        <v>0</v>
      </c>
    </row>
    <row r="148" spans="1:22" x14ac:dyDescent="0.2">
      <c r="A148" s="4">
        <v>2</v>
      </c>
      <c r="B148" s="5">
        <v>791</v>
      </c>
      <c r="C148" s="6">
        <v>28.1</v>
      </c>
      <c r="D148" s="5" t="str">
        <f>IF(B148="","",LOOKUP(B148,Entries!B$2:B$995,Entries!K$2:K$995))</f>
        <v>Eden Few-Finch</v>
      </c>
      <c r="E148" s="5" t="str">
        <f>IF(B148="","",LOOKUP(B148,Entries!B$2:B$995,Entries!E$2:E$995))</f>
        <v>F17</v>
      </c>
      <c r="F148" s="5" t="str">
        <f>IF(B148="","",LOOKUP(B148,Entries!B$2:B$995,Entries!F$2:F$995))</f>
        <v>Leeds City AC</v>
      </c>
      <c r="G148" s="5" t="str">
        <f>IF(B148="","",LOOKUP(B148,Entries!B$2:B$995,Entries!G$2:G$995))</f>
        <v>F</v>
      </c>
      <c r="H148" s="10">
        <f>IF(F148="Halifax Harriers",7,0)</f>
        <v>0</v>
      </c>
      <c r="I148" s="10">
        <f>IF(F148="Leeds City AC",7,0)</f>
        <v>7</v>
      </c>
      <c r="J148" s="10">
        <f>IF(F148="Spenborough &amp; District AC",7,0)</f>
        <v>0</v>
      </c>
      <c r="M148" s="4">
        <v>2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3">
        <f>IF(R148="Halifax Harriers",7,0)</f>
        <v>0</v>
      </c>
      <c r="U148" s="3">
        <f>IF(R148="Leeds City AC",7,0)</f>
        <v>0</v>
      </c>
      <c r="V148" s="3">
        <f>IF(R148="Spenborough &amp; District AC",7,0)</f>
        <v>0</v>
      </c>
    </row>
    <row r="149" spans="1:22" x14ac:dyDescent="0.2">
      <c r="A149" s="4">
        <v>3</v>
      </c>
      <c r="B149" s="34">
        <v>699</v>
      </c>
      <c r="C149" s="234">
        <v>34.799999999999997</v>
      </c>
      <c r="D149" s="34" t="str">
        <f>IF(B149="","",LOOKUP(B149,Entries!B$2:B$995,Entries!K$2:K$995))</f>
        <v>Gracie Firth</v>
      </c>
      <c r="E149" s="34" t="str">
        <f>IF(B149="","",LOOKUP(B149,Entries!B$2:B$995,Entries!E$2:E$995))</f>
        <v>F17</v>
      </c>
      <c r="F149" s="34" t="str">
        <f>IF(B149="","",LOOKUP(B149,Entries!B$2:B$995,Entries!F$2:F$995))</f>
        <v>Halifax Harriers</v>
      </c>
      <c r="G149" s="5" t="str">
        <f>IF(B149="","",LOOKUP(B149,Entries!B$2:B$995,Entries!G$2:G$995))</f>
        <v>F</v>
      </c>
      <c r="H149" s="10">
        <f>IF(F149="Halifax Harriers",6,0)</f>
        <v>6</v>
      </c>
      <c r="I149" s="10">
        <f>IF(F149="Leeds City AC",6,0)</f>
        <v>0</v>
      </c>
      <c r="J149" s="10">
        <f>IF(F149="Spenborough &amp; District AC",6,0)</f>
        <v>0</v>
      </c>
      <c r="M149" s="4">
        <v>3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3">
        <f>IF(R149="Halifax Harriers",6,0)</f>
        <v>0</v>
      </c>
      <c r="U149" s="3">
        <f>IF(R149="Leeds City AC",6,0)</f>
        <v>0</v>
      </c>
      <c r="V149" s="3">
        <f>IF(R149="Spenborough &amp; District AC",6,0)</f>
        <v>0</v>
      </c>
    </row>
    <row r="150" spans="1:22" x14ac:dyDescent="0.2">
      <c r="A150" s="4">
        <v>4</v>
      </c>
      <c r="B150" s="5"/>
      <c r="C150" s="6"/>
      <c r="D150" s="5" t="str">
        <f>IF(B150="","",LOOKUP(B150,Entries!B$2:B$995,Entries!K$2:K$995))</f>
        <v/>
      </c>
      <c r="E150" s="5" t="str">
        <f>IF(B150="","",LOOKUP(B150,Entries!B$2:B$995,Entries!E$2:E$995))</f>
        <v/>
      </c>
      <c r="F150" s="5" t="str">
        <f>IF(B150="","",LOOKUP(B150,Entries!B$2:B$995,Entries!F$2:F$995))</f>
        <v/>
      </c>
      <c r="G150" s="5" t="str">
        <f>IF(B150="","",LOOKUP(B150,Entries!B$2:B$995,Entries!G$2:G$995))</f>
        <v/>
      </c>
      <c r="H150" s="10">
        <f>IF(F150="Halifax Harriers",5,0)</f>
        <v>0</v>
      </c>
      <c r="I150" s="10">
        <f>IF(F150="Leeds City AC",5,0)</f>
        <v>0</v>
      </c>
      <c r="J150" s="10">
        <f>IF(F150="Spenborough &amp; District AC",5,0)</f>
        <v>0</v>
      </c>
      <c r="M150" s="4">
        <v>4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3">
        <f>IF(R150="Halifax Harriers",5,0)</f>
        <v>0</v>
      </c>
      <c r="U150" s="3">
        <f>IF(R150="Leeds City AC",5,0)</f>
        <v>0</v>
      </c>
      <c r="V150" s="3">
        <f>IF(R150="Spenborough &amp; District AC",5,0)</f>
        <v>0</v>
      </c>
    </row>
    <row r="151" spans="1:22" x14ac:dyDescent="0.2">
      <c r="A151" s="4">
        <v>5</v>
      </c>
      <c r="B151" s="5"/>
      <c r="C151" s="6"/>
      <c r="D151" s="5" t="str">
        <f>IF(B151="","",LOOKUP(B151,Entries!B$2:B$995,Entries!K$2:K$995))</f>
        <v/>
      </c>
      <c r="E151" s="5" t="str">
        <f>IF(B151="","",LOOKUP(B151,Entries!B$2:B$995,Entries!E$2:E$995))</f>
        <v/>
      </c>
      <c r="F151" s="5" t="str">
        <f>IF(B151="","",LOOKUP(B151,Entries!B$2:B$995,Entries!F$2:F$995))</f>
        <v/>
      </c>
      <c r="G151" s="5" t="str">
        <f>IF(B151="","",LOOKUP(B151,Entries!B$2:B$995,Entries!G$2:G$995))</f>
        <v/>
      </c>
      <c r="H151" s="10">
        <f>IF(F151="Halifax Harriers",4,0)</f>
        <v>0</v>
      </c>
      <c r="I151" s="10">
        <f>IF(F151="Leeds City AC",4,0)</f>
        <v>0</v>
      </c>
      <c r="J151" s="10">
        <f>IF(F151="Spenborough &amp; District AC",4,0)</f>
        <v>0</v>
      </c>
      <c r="M151" s="4">
        <v>5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3">
        <f>IF(R151="Halifax Harriers",4,0)</f>
        <v>0</v>
      </c>
      <c r="U151" s="3">
        <f>IF(R151="Leeds City AC",4,0)</f>
        <v>0</v>
      </c>
      <c r="V151" s="3">
        <f>IF(R151="Spenborough &amp; District AC",4,0)</f>
        <v>0</v>
      </c>
    </row>
    <row r="152" spans="1:22" x14ac:dyDescent="0.2">
      <c r="A152" s="4">
        <v>6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10">
        <f>IF(F152="Halifax Harriers",3,0)</f>
        <v>0</v>
      </c>
      <c r="I152" s="10">
        <f>IF(F152="Leeds City AC",3,0)</f>
        <v>0</v>
      </c>
      <c r="J152" s="10">
        <f>IF(F152="Spenborough &amp; District AC",3,0)</f>
        <v>0</v>
      </c>
      <c r="M152" s="4">
        <v>6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3">
        <f>IF(R152="Halifax Harriers",3,0)</f>
        <v>0</v>
      </c>
      <c r="U152" s="3">
        <f>IF(R152="Leeds City AC",3,0)</f>
        <v>0</v>
      </c>
      <c r="V152" s="3">
        <f>IF(R152="Spenborough &amp; District AC",3,0)</f>
        <v>0</v>
      </c>
    </row>
    <row r="153" spans="1:22" x14ac:dyDescent="0.2">
      <c r="A153" s="4">
        <v>7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10">
        <f>IF(F153="Halifax Harriers",2,0)</f>
        <v>0</v>
      </c>
      <c r="I153" s="10">
        <f>IF(F153="Leeds City AC",2,0)</f>
        <v>0</v>
      </c>
      <c r="J153" s="10">
        <f>IF(F153="Spenborough &amp; District AC",2,0)</f>
        <v>0</v>
      </c>
      <c r="M153" s="4">
        <v>7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3">
        <f>IF(R153="Halifax Harriers",2,0)</f>
        <v>0</v>
      </c>
      <c r="U153" s="3">
        <f>IF(R153="Leeds City AC",2,0)</f>
        <v>0</v>
      </c>
      <c r="V153" s="3">
        <f>IF(R153="Spenborough &amp; District AC",2,0)</f>
        <v>0</v>
      </c>
    </row>
    <row r="154" spans="1:22" x14ac:dyDescent="0.2">
      <c r="A154" s="4">
        <v>8</v>
      </c>
      <c r="B154" s="5"/>
      <c r="C154" s="6"/>
      <c r="D154" s="5" t="str">
        <f>IF(B154="","",LOOKUP(B154,Entries!B$2:B$995,Entries!K$2:K$995))</f>
        <v/>
      </c>
      <c r="E154" s="5" t="str">
        <f>IF(B154="","",LOOKUP(B154,Entries!B$2:B$995,Entries!E$2:E$995))</f>
        <v/>
      </c>
      <c r="F154" s="5" t="str">
        <f>IF(B154="","",LOOKUP(B154,Entries!B$2:B$995,Entries!F$2:F$995))</f>
        <v/>
      </c>
      <c r="G154" s="5" t="str">
        <f>IF(B154="","",LOOKUP(B154,Entries!B$2:B$995,Entries!G$2:G$995))</f>
        <v/>
      </c>
      <c r="H154" s="10">
        <f>IF(F154="Halifax Harriers",1,0)</f>
        <v>0</v>
      </c>
      <c r="I154" s="10">
        <f>IF(G154="Leeds City AC",1,0)</f>
        <v>0</v>
      </c>
      <c r="J154" s="10">
        <f>IF(F154="Spenborough &amp; District AC",1,0)</f>
        <v>0</v>
      </c>
      <c r="M154" s="4">
        <v>8</v>
      </c>
      <c r="N154" s="5"/>
      <c r="O154" s="6"/>
      <c r="P154" s="5" t="str">
        <f>IF(N154="","",LOOKUP(N154,Entries!B$2:B$995,Entries!K$2:K$995))</f>
        <v/>
      </c>
      <c r="Q154" s="5" t="str">
        <f>IF(N154="","",LOOKUP(N154,Entries!B$2:B$995,Entries!E$2:E$995))</f>
        <v/>
      </c>
      <c r="R154" s="5" t="str">
        <f>IF(N154="","",LOOKUP(N154,Entries!B$2:B$995,Entries!F$2:F$995))</f>
        <v/>
      </c>
      <c r="S154" s="5" t="str">
        <f>IF(N154="","",LOOKUP(N154,Entries!B$2:B$995,Entries!G$2:G$995))</f>
        <v/>
      </c>
      <c r="T154" s="3">
        <f>IF(R154="Halifax Harriers",1,0)</f>
        <v>0</v>
      </c>
      <c r="U154" s="3">
        <f>IF(S154="Leeds City AC",1,0)</f>
        <v>0</v>
      </c>
      <c r="V154" s="3">
        <f>IF(R154="Spenborough &amp; District AC",1,0)</f>
        <v>0</v>
      </c>
    </row>
    <row r="155" spans="1:22" x14ac:dyDescent="0.2">
      <c r="A155" s="4"/>
      <c r="B155" s="5"/>
      <c r="C155" s="6"/>
      <c r="D155" s="8" t="s">
        <v>17</v>
      </c>
      <c r="E155" s="9">
        <f>SUM(H147:H154)</f>
        <v>6</v>
      </c>
      <c r="F155" s="9" t="s">
        <v>108</v>
      </c>
      <c r="G155" s="9"/>
      <c r="M155" s="4"/>
      <c r="N155" s="5"/>
      <c r="O155" s="6"/>
      <c r="P155" s="8" t="s">
        <v>17</v>
      </c>
      <c r="Q155" s="9">
        <f>SUM(T147:T154)</f>
        <v>0</v>
      </c>
      <c r="R155" s="9" t="s">
        <v>108</v>
      </c>
      <c r="S155" s="9"/>
    </row>
    <row r="156" spans="1:22" x14ac:dyDescent="0.2">
      <c r="A156" s="4"/>
      <c r="B156" s="5"/>
      <c r="C156" s="6"/>
      <c r="D156" s="8"/>
      <c r="E156" s="9">
        <f>SUM(I147:I154)</f>
        <v>15</v>
      </c>
      <c r="F156" s="9" t="s">
        <v>1183</v>
      </c>
      <c r="G156" s="9"/>
      <c r="M156" s="4"/>
      <c r="N156" s="5"/>
      <c r="O156" s="6"/>
      <c r="P156" s="9"/>
      <c r="Q156" s="9">
        <f>SUM(U147:U154)</f>
        <v>0</v>
      </c>
      <c r="R156" s="9" t="s">
        <v>1183</v>
      </c>
      <c r="S156" s="9"/>
    </row>
    <row r="157" spans="1:22" ht="13.5" thickBot="1" x14ac:dyDescent="0.25">
      <c r="A157" s="4"/>
      <c r="B157" s="5"/>
      <c r="C157" s="6"/>
      <c r="D157" s="9"/>
      <c r="E157" s="9">
        <f>SUM(J147:J154)</f>
        <v>0</v>
      </c>
      <c r="F157" s="9" t="s">
        <v>1338</v>
      </c>
      <c r="G157" s="9"/>
      <c r="M157" s="4"/>
      <c r="N157" s="5"/>
      <c r="O157" s="6"/>
      <c r="P157" s="9"/>
      <c r="Q157" s="9">
        <f>SUM(V147:V154)</f>
        <v>0</v>
      </c>
      <c r="R157" s="9" t="s">
        <v>1338</v>
      </c>
      <c r="S157" s="9"/>
    </row>
    <row r="158" spans="1:22" ht="13.5" thickBot="1" x14ac:dyDescent="0.25">
      <c r="A158" s="235" t="s">
        <v>68</v>
      </c>
      <c r="B158" s="236"/>
      <c r="C158" s="236"/>
      <c r="D158" s="236"/>
      <c r="E158" s="236"/>
      <c r="F158" s="236"/>
      <c r="G158" s="237"/>
      <c r="M158" s="130"/>
      <c r="N158" s="127"/>
      <c r="O158" s="127"/>
      <c r="P158" s="128" t="s">
        <v>1395</v>
      </c>
      <c r="Q158" s="127"/>
      <c r="R158" s="131"/>
      <c r="S158" s="141"/>
    </row>
    <row r="159" spans="1:22" x14ac:dyDescent="0.2">
      <c r="A159" s="4">
        <v>1</v>
      </c>
      <c r="B159" s="5">
        <v>814</v>
      </c>
      <c r="C159" s="6">
        <v>24</v>
      </c>
      <c r="D159" s="5" t="str">
        <f>IF(B159="","",LOOKUP(B159,Entries!B$2:B$995,Entries!K$2:K$995))</f>
        <v>James Boato</v>
      </c>
      <c r="E159" s="5" t="str">
        <f>IF(B159="","",LOOKUP(B159,Entries!B$2:B$995,Entries!E$2:E$995))</f>
        <v>M17</v>
      </c>
      <c r="F159" s="5" t="str">
        <f>IF(B159="","",LOOKUP(B159,Entries!B$2:B$995,Entries!F$2:F$995))</f>
        <v>Leeds City AC</v>
      </c>
      <c r="G159" s="5" t="str">
        <f>IF(B159="","",LOOKUP(B159,Entries!B$2:B$995,Entries!G$2:G$995))</f>
        <v>M</v>
      </c>
      <c r="H159" s="10">
        <f>IF(F159="Halifax Harriers",8,0)</f>
        <v>0</v>
      </c>
      <c r="I159" s="10">
        <f>IF(F159="Leeds City AC",8,0)</f>
        <v>8</v>
      </c>
      <c r="J159" s="10">
        <f>IF(F159="Spenborough &amp; District AC",8,0)</f>
        <v>0</v>
      </c>
      <c r="M159" s="123">
        <v>1</v>
      </c>
      <c r="N159" s="124">
        <v>629</v>
      </c>
      <c r="O159" s="125">
        <v>11.94</v>
      </c>
      <c r="P159" s="124" t="str">
        <f>IF(N159="","",LOOKUP(N159,Entries!B$2:B$995,Entries!K$2:K$995))</f>
        <v>Connie Wood</v>
      </c>
      <c r="Q159" s="124" t="str">
        <f>IF(N159="","",LOOKUP(N159,Entries!B$2:B$995,Entries!E$2:E$995))</f>
        <v>F13</v>
      </c>
      <c r="R159" s="126" t="str">
        <f>IF(N159="","",LOOKUP(N159,Entries!B$2:B$995,Entries!F$2:F$995))</f>
        <v>Halifax Harriers</v>
      </c>
      <c r="S159" s="124" t="str">
        <f>IF(N159="","",LOOKUP(N159,Entries!B$2:B$995,Entries!G$2:G$995))</f>
        <v>F</v>
      </c>
      <c r="T159" s="3">
        <f>IF(R159="Halifax Harriers",8,0)</f>
        <v>8</v>
      </c>
      <c r="U159" s="3">
        <f>IF(R159="Leeds City AC",8,0)</f>
        <v>0</v>
      </c>
      <c r="V159" s="3">
        <f>IF(R159="Spenborough &amp; District AC",8,0)</f>
        <v>0</v>
      </c>
    </row>
    <row r="160" spans="1:22" x14ac:dyDescent="0.2">
      <c r="A160" s="4">
        <v>2</v>
      </c>
      <c r="B160" s="5">
        <v>805</v>
      </c>
      <c r="C160" s="6">
        <v>24.8</v>
      </c>
      <c r="D160" s="5" t="str">
        <f>IF(B160="","",LOOKUP(B160,Entries!B$2:B$995,Entries!K$2:K$995))</f>
        <v>Chukwuemeka Godwin-Ukandu</v>
      </c>
      <c r="E160" s="5" t="str">
        <f>IF(B160="","",LOOKUP(B160,Entries!B$2:B$995,Entries!E$2:E$995))</f>
        <v>M17</v>
      </c>
      <c r="F160" s="5" t="str">
        <f>IF(B160="","",LOOKUP(B160,Entries!B$2:B$995,Entries!F$2:F$995))</f>
        <v>Leeds City AC</v>
      </c>
      <c r="G160" s="5" t="str">
        <f>IF(B160="","",LOOKUP(B160,Entries!B$2:B$995,Entries!G$2:G$995))</f>
        <v>M</v>
      </c>
      <c r="H160" s="10">
        <f>IF(F160="Halifax Harriers",7,0)</f>
        <v>0</v>
      </c>
      <c r="I160" s="10">
        <f>IF(F160="Leeds City AC",7,0)</f>
        <v>7</v>
      </c>
      <c r="J160" s="10">
        <f>IF(F160="Spenborough &amp; District AC",7,0)</f>
        <v>0</v>
      </c>
      <c r="M160" s="4">
        <v>2</v>
      </c>
      <c r="N160" s="5">
        <v>635</v>
      </c>
      <c r="O160" s="6">
        <v>10.62</v>
      </c>
      <c r="P160" s="5" t="str">
        <f>IF(N160="","",LOOKUP(N160,Entries!B$2:B$995,Entries!K$2:K$995))</f>
        <v>Paige Richardson</v>
      </c>
      <c r="Q160" s="5" t="str">
        <f>IF(N160="","",LOOKUP(N160,Entries!B$2:B$995,Entries!E$2:E$995))</f>
        <v>F13</v>
      </c>
      <c r="R160" s="5" t="str">
        <f>IF(N160="","",LOOKUP(N160,Entries!B$2:B$995,Entries!F$2:F$995))</f>
        <v>Halifax Harriers</v>
      </c>
      <c r="S160" s="5" t="str">
        <f>IF(N160="","",LOOKUP(N160,Entries!B$2:B$995,Entries!G$2:G$995))</f>
        <v>F</v>
      </c>
      <c r="T160" s="3">
        <f>IF(R160="Halifax Harriers",7,0)</f>
        <v>7</v>
      </c>
      <c r="U160" s="3">
        <f>IF(R160="Leeds City AC",7,0)</f>
        <v>0</v>
      </c>
      <c r="V160" s="3">
        <f>IF(R160="Spenborough &amp; District AC",7,0)</f>
        <v>0</v>
      </c>
    </row>
    <row r="161" spans="1:22" x14ac:dyDescent="0.2">
      <c r="A161" s="4">
        <v>3</v>
      </c>
      <c r="B161" s="5">
        <v>858</v>
      </c>
      <c r="C161" s="6">
        <v>25.6</v>
      </c>
      <c r="D161" s="5" t="str">
        <f>IF(B161="","",LOOKUP(B161,Entries!B$2:B$995,Entries!K$2:K$995))</f>
        <v>Cole Parrish</v>
      </c>
      <c r="E161" s="5" t="str">
        <f>IF(B161="","",LOOKUP(B161,Entries!B$2:B$995,Entries!E$2:E$995))</f>
        <v>M17</v>
      </c>
      <c r="F161" s="5" t="str">
        <f>IF(B161="","",LOOKUP(B161,Entries!B$2:B$995,Entries!F$2:F$995))</f>
        <v>Spenborough &amp; DIstrict AC</v>
      </c>
      <c r="G161" s="5" t="str">
        <f>IF(B161="","",LOOKUP(B161,Entries!B$2:B$995,Entries!G$2:G$995))</f>
        <v>M</v>
      </c>
      <c r="H161" s="10">
        <f>IF(F161="Halifax Harriers",6,0)</f>
        <v>0</v>
      </c>
      <c r="I161" s="10">
        <f>IF(F161="Leeds City AC",6,0)</f>
        <v>0</v>
      </c>
      <c r="J161" s="10">
        <f>IF(F161="Spenborough &amp; District AC",6,0)</f>
        <v>6</v>
      </c>
      <c r="M161" s="4">
        <v>3</v>
      </c>
      <c r="N161" s="5"/>
      <c r="O161" s="6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3">
        <f>IF(R161="Halifax Harriers",6,0)</f>
        <v>0</v>
      </c>
      <c r="U161" s="3">
        <f>IF(R161="Leeds City AC",6,0)</f>
        <v>0</v>
      </c>
      <c r="V161" s="3">
        <f>IF(R161="Spenborough &amp; District AC",6,0)</f>
        <v>0</v>
      </c>
    </row>
    <row r="162" spans="1:22" x14ac:dyDescent="0.2">
      <c r="A162" s="4">
        <v>4</v>
      </c>
      <c r="B162" s="5"/>
      <c r="C162" s="6"/>
      <c r="D162" s="5" t="str">
        <f>IF(B162="","",LOOKUP(B162,Entries!B$2:B$995,Entries!K$2:K$995))</f>
        <v/>
      </c>
      <c r="E162" s="5" t="str">
        <f>IF(B162="","",LOOKUP(B162,Entries!B$2:B$995,Entries!E$2:E$995))</f>
        <v/>
      </c>
      <c r="F162" s="5" t="str">
        <f>IF(B162="","",LOOKUP(B162,Entries!B$2:B$995,Entries!F$2:F$995))</f>
        <v/>
      </c>
      <c r="G162" s="5" t="str">
        <f>IF(B162="","",LOOKUP(B162,Entries!B$2:B$995,Entries!G$2:G$995))</f>
        <v/>
      </c>
      <c r="H162" s="10">
        <f>IF(F162="Halifax Harriers",5,0)</f>
        <v>0</v>
      </c>
      <c r="I162" s="10">
        <f>IF(F162="Leeds City AC",5,0)</f>
        <v>0</v>
      </c>
      <c r="J162" s="10">
        <f>IF(F162="Spenborough &amp; District AC",5,0)</f>
        <v>0</v>
      </c>
      <c r="M162" s="4">
        <v>4</v>
      </c>
      <c r="N162" s="5"/>
      <c r="O162" s="6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3">
        <f>IF(R162="Halifax Harriers",5,0)</f>
        <v>0</v>
      </c>
      <c r="U162" s="3">
        <f>IF(R162="Leeds City AC",5,0)</f>
        <v>0</v>
      </c>
      <c r="V162" s="3">
        <f>IF(R162="Spenborough &amp; District AC",5,0)</f>
        <v>0</v>
      </c>
    </row>
    <row r="163" spans="1:22" x14ac:dyDescent="0.2">
      <c r="A163" s="4">
        <v>5</v>
      </c>
      <c r="B163" s="5"/>
      <c r="C163" s="6"/>
      <c r="D163" s="5" t="str">
        <f>IF(B163="","",LOOKUP(B163,Entries!B$2:B$995,Entries!K$2:K$995))</f>
        <v/>
      </c>
      <c r="E163" s="5" t="str">
        <f>IF(B163="","",LOOKUP(B163,Entries!B$2:B$995,Entries!E$2:E$995))</f>
        <v/>
      </c>
      <c r="F163" s="5" t="str">
        <f>IF(B163="","",LOOKUP(B163,Entries!B$2:B$995,Entries!F$2:F$995))</f>
        <v/>
      </c>
      <c r="G163" s="5" t="str">
        <f>IF(B163="","",LOOKUP(B163,Entries!B$2:B$995,Entries!G$2:G$995))</f>
        <v/>
      </c>
      <c r="H163" s="10">
        <f>IF(F163="Halifax Harriers",4,0)</f>
        <v>0</v>
      </c>
      <c r="I163" s="10">
        <f>IF(F163="Leeds City AC",4,0)</f>
        <v>0</v>
      </c>
      <c r="J163" s="10">
        <f>IF(F163="Spenborough &amp; District AC",4,0)</f>
        <v>0</v>
      </c>
      <c r="M163" s="4">
        <v>5</v>
      </c>
      <c r="N163" s="5"/>
      <c r="O163" s="6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3">
        <f>IF(R163="Halifax Harriers",4,0)</f>
        <v>0</v>
      </c>
      <c r="U163" s="3">
        <f>IF(R163="Leeds City AC",4,0)</f>
        <v>0</v>
      </c>
      <c r="V163" s="3">
        <f>IF(R163="Spenborough &amp; District AC",4,0)</f>
        <v>0</v>
      </c>
    </row>
    <row r="164" spans="1:22" x14ac:dyDescent="0.2">
      <c r="A164" s="4">
        <v>6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10">
        <f>IF(F164="Halifax Harriers",3,0)</f>
        <v>0</v>
      </c>
      <c r="I164" s="10">
        <f>IF(F164="Leeds City AC",3,0)</f>
        <v>0</v>
      </c>
      <c r="J164" s="10">
        <f>IF(F164="Spenborough &amp; District AC",3,0)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3">
        <f>IF(R164="Halifax Harriers",3,0)</f>
        <v>0</v>
      </c>
      <c r="U164" s="3">
        <f>IF(R164="Leeds City AC",3,0)</f>
        <v>0</v>
      </c>
      <c r="V164" s="3">
        <f>IF(R164="Spenborough &amp; District AC",3,0)</f>
        <v>0</v>
      </c>
    </row>
    <row r="165" spans="1:22" x14ac:dyDescent="0.2">
      <c r="A165" s="4">
        <v>7</v>
      </c>
      <c r="B165" s="5"/>
      <c r="C165" s="6"/>
      <c r="D165" s="5" t="str">
        <f>IF(B165="","",LOOKUP(B165,Entries!B$2:B$995,Entries!K$2:K$995))</f>
        <v/>
      </c>
      <c r="E165" s="5" t="str">
        <f>IF(B165="","",LOOKUP(B165,Entries!B$2:B$995,Entries!E$2:E$995))</f>
        <v/>
      </c>
      <c r="F165" s="5" t="str">
        <f>IF(B165="","",LOOKUP(B165,Entries!B$2:B$995,Entries!F$2:F$995))</f>
        <v/>
      </c>
      <c r="G165" s="5" t="str">
        <f>IF(B165="","",LOOKUP(B165,Entries!B$2:B$995,Entries!G$2:G$995))</f>
        <v/>
      </c>
      <c r="H165" s="10">
        <f>IF(F165="Halifax Harriers",2,0)</f>
        <v>0</v>
      </c>
      <c r="I165" s="10">
        <f>IF(F165="Leeds City AC",2,0)</f>
        <v>0</v>
      </c>
      <c r="J165" s="10">
        <f>IF(F165="Spenborough &amp; District AC",2,0)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3">
        <f>IF(R165="Halifax Harriers",2,0)</f>
        <v>0</v>
      </c>
      <c r="U165" s="3">
        <f>IF(R165="Leeds City AC",2,0)</f>
        <v>0</v>
      </c>
      <c r="V165" s="3">
        <f>IF(R165="Spenborough &amp; District AC",2,0)</f>
        <v>0</v>
      </c>
    </row>
    <row r="166" spans="1:22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10">
        <f>IF(F166="Halifax Harriers",1,0)</f>
        <v>0</v>
      </c>
      <c r="I166" s="10">
        <f>IF(G166="Leeds City AC",1,0)</f>
        <v>0</v>
      </c>
      <c r="J166" s="10">
        <f>IF(F166="Spenborough &amp; District AC",1,0)</f>
        <v>0</v>
      </c>
      <c r="M166" s="4">
        <v>8</v>
      </c>
      <c r="N166" s="5"/>
      <c r="O166" s="6"/>
      <c r="P166" s="132" t="str">
        <f>IF(N166="","",LOOKUP(N166,Entries!B$2:B$995,Entries!K$2:K$995))</f>
        <v/>
      </c>
      <c r="Q166" s="132" t="str">
        <f>IF(N166="","",LOOKUP(N166,Entries!B$2:B$995,Entries!E$2:E$995))</f>
        <v/>
      </c>
      <c r="R166" s="132" t="str">
        <f>IF(N166="","",LOOKUP(N166,Entries!B$2:B$995,Entries!F$2:F$995))</f>
        <v/>
      </c>
      <c r="S166" s="132" t="str">
        <f>IF(N166="","",LOOKUP(N166,Entries!B$2:B$995,Entries!G$2:G$995))</f>
        <v/>
      </c>
      <c r="T166" s="3">
        <f>IF(R166="Halifax Harriers",1,0)</f>
        <v>0</v>
      </c>
      <c r="U166" s="3">
        <f>IF(S166="Leeds City AC",1,0)</f>
        <v>0</v>
      </c>
      <c r="V166" s="3">
        <f>IF(R166="Spenborough &amp; District AC",1,0)</f>
        <v>0</v>
      </c>
    </row>
    <row r="167" spans="1:22" x14ac:dyDescent="0.2">
      <c r="A167" s="4"/>
      <c r="B167" s="5"/>
      <c r="C167" s="6"/>
      <c r="D167" s="8" t="s">
        <v>17</v>
      </c>
      <c r="E167" s="9">
        <f>SUM(H159:H166)</f>
        <v>0</v>
      </c>
      <c r="F167" s="9" t="s">
        <v>108</v>
      </c>
      <c r="G167" s="9"/>
      <c r="M167" s="4"/>
      <c r="N167" s="5"/>
      <c r="O167" s="6"/>
      <c r="P167" s="8" t="s">
        <v>17</v>
      </c>
      <c r="Q167" s="9">
        <f>SUM(T159:T166)</f>
        <v>15</v>
      </c>
      <c r="R167" s="9" t="s">
        <v>108</v>
      </c>
      <c r="S167" s="9"/>
    </row>
    <row r="168" spans="1:22" x14ac:dyDescent="0.2">
      <c r="A168" s="4"/>
      <c r="B168" s="5"/>
      <c r="C168" s="6"/>
      <c r="D168" s="8"/>
      <c r="E168" s="9">
        <f>SUM(I159:I166)</f>
        <v>15</v>
      </c>
      <c r="F168" s="9" t="s">
        <v>1183</v>
      </c>
      <c r="G168" s="9"/>
      <c r="M168" s="4"/>
      <c r="N168" s="5"/>
      <c r="O168" s="6"/>
      <c r="P168" s="9"/>
      <c r="Q168" s="9">
        <f>SUM(U159:U166)</f>
        <v>0</v>
      </c>
      <c r="R168" s="9" t="s">
        <v>1183</v>
      </c>
      <c r="S168" s="9"/>
    </row>
    <row r="169" spans="1:22" ht="13.5" thickBot="1" x14ac:dyDescent="0.25">
      <c r="A169" s="4"/>
      <c r="B169" s="5"/>
      <c r="C169" s="6"/>
      <c r="D169" s="9"/>
      <c r="E169" s="9">
        <f>SUM(J159:J166)</f>
        <v>6</v>
      </c>
      <c r="F169" s="9" t="s">
        <v>1338</v>
      </c>
      <c r="G169" s="9"/>
      <c r="M169" s="4"/>
      <c r="N169" s="5"/>
      <c r="O169" s="6"/>
      <c r="P169" s="9"/>
      <c r="Q169" s="9">
        <f>SUM(V159:V166)</f>
        <v>0</v>
      </c>
      <c r="R169" s="9" t="s">
        <v>1338</v>
      </c>
      <c r="S169" s="9"/>
    </row>
    <row r="170" spans="1:22" ht="13.5" thickBot="1" x14ac:dyDescent="0.25">
      <c r="A170" s="235" t="s">
        <v>69</v>
      </c>
      <c r="B170" s="236"/>
      <c r="C170" s="236"/>
      <c r="D170" s="236"/>
      <c r="E170" s="236"/>
      <c r="F170" s="236"/>
      <c r="G170" s="237"/>
      <c r="M170" s="122"/>
      <c r="N170" s="115"/>
      <c r="O170" s="115"/>
      <c r="P170" s="136" t="s">
        <v>1394</v>
      </c>
      <c r="Q170" s="119"/>
      <c r="R170" s="137"/>
      <c r="S170" s="138"/>
    </row>
    <row r="171" spans="1:22" x14ac:dyDescent="0.2">
      <c r="A171" s="4">
        <v>1</v>
      </c>
      <c r="B171" s="5">
        <v>718</v>
      </c>
      <c r="C171" s="6" t="s">
        <v>1415</v>
      </c>
      <c r="D171" s="5" t="str">
        <f>IF(B171="","",LOOKUP(B171,Entries!B$2:B$995,Entries!K$2:K$995))</f>
        <v>Evelyn Hodgkinson</v>
      </c>
      <c r="E171" s="5" t="str">
        <f>IF(B171="","",LOOKUP(B171,Entries!B$2:B$995,Entries!E$2:E$995))</f>
        <v>F13</v>
      </c>
      <c r="F171" s="5" t="str">
        <f>IF(B171="","",LOOKUP(B171,Entries!B$2:B$995,Entries!F$2:F$995))</f>
        <v>Leeds City AC</v>
      </c>
      <c r="G171" s="5" t="str">
        <f>IF(B171="","",LOOKUP(B171,Entries!B$2:B$995,Entries!G$2:G$995))</f>
        <v>F</v>
      </c>
      <c r="H171" s="10">
        <f>IF(F171="Halifax Harriers",8,0)</f>
        <v>0</v>
      </c>
      <c r="I171" s="10">
        <f>IF(F171="Leeds City AC",8,0)</f>
        <v>8</v>
      </c>
      <c r="J171" s="10">
        <f>IF(F171="Spenborough &amp; District AC",8,0)</f>
        <v>0</v>
      </c>
      <c r="M171" s="4">
        <v>1</v>
      </c>
      <c r="N171" s="5">
        <v>734</v>
      </c>
      <c r="O171" s="6">
        <v>15.33</v>
      </c>
      <c r="P171" s="5" t="str">
        <f>IF(N171="","",LOOKUP(N171,Entries!B$2:B$995,Entries!K$2:K$995))</f>
        <v>Harrison Downes</v>
      </c>
      <c r="Q171" s="5" t="str">
        <f>IF(N171="","",LOOKUP(N171,Entries!B$2:B$995,Entries!E$2:E$995))</f>
        <v>M13</v>
      </c>
      <c r="R171" s="120" t="str">
        <f>IF(N171="","",LOOKUP(N171,Entries!B$2:B$995,Entries!F$2:F$995))</f>
        <v>Leeds City AC</v>
      </c>
      <c r="S171" s="5" t="str">
        <f>IF(N171="","",LOOKUP(N171,Entries!B$2:B$995,Entries!G$2:G$995))</f>
        <v>M</v>
      </c>
      <c r="T171" s="3">
        <f>IF(R171="Halifax Harriers",8,0)</f>
        <v>0</v>
      </c>
      <c r="U171" s="3">
        <f>IF(R171="Leeds City AC",8,0)</f>
        <v>8</v>
      </c>
      <c r="V171" s="3">
        <f>IF(R171="Spenborough &amp; District AC",8,0)</f>
        <v>0</v>
      </c>
    </row>
    <row r="172" spans="1:22" x14ac:dyDescent="0.2">
      <c r="A172" s="4">
        <v>2</v>
      </c>
      <c r="B172" s="5">
        <v>830</v>
      </c>
      <c r="C172" s="6" t="s">
        <v>1416</v>
      </c>
      <c r="D172" s="5" t="str">
        <f>IF(B172="","",LOOKUP(B172,Entries!B$2:B$995,Entries!K$2:K$995))</f>
        <v>Eva Armitage</v>
      </c>
      <c r="E172" s="5" t="str">
        <f>IF(B172="","",LOOKUP(B172,Entries!B$2:B$995,Entries!E$2:E$995))</f>
        <v>F13</v>
      </c>
      <c r="F172" s="5" t="str">
        <f>IF(B172="","",LOOKUP(B172,Entries!B$2:B$995,Entries!F$2:F$995))</f>
        <v>Spenborough &amp; DIstrict AC</v>
      </c>
      <c r="G172" s="5" t="str">
        <f>IF(B172="","",LOOKUP(B172,Entries!B$2:B$995,Entries!G$2:G$995))</f>
        <v>F</v>
      </c>
      <c r="H172" s="10">
        <f>IF(F172="Halifax Harriers",7,0)</f>
        <v>0</v>
      </c>
      <c r="I172" s="10">
        <f>IF(F172="Leeds City AC",7,0)</f>
        <v>0</v>
      </c>
      <c r="J172" s="10">
        <f>IF(F172="Spenborough &amp; District AC",7,0)</f>
        <v>7</v>
      </c>
      <c r="M172" s="4">
        <v>2</v>
      </c>
      <c r="N172" s="5"/>
      <c r="O172" s="6"/>
      <c r="P172" s="5" t="str">
        <f>IF(N172="","",LOOKUP(N172,Entries!B$2:B$995,Entries!K$2:K$995))</f>
        <v/>
      </c>
      <c r="Q172" s="5" t="str">
        <f>IF(N172="","",LOOKUP(N172,Entries!B$2:B$995,Entries!E$2:E$995))</f>
        <v/>
      </c>
      <c r="R172" s="5" t="str">
        <f>IF(N172="","",LOOKUP(N172,Entries!B$2:B$995,Entries!F$2:F$995))</f>
        <v/>
      </c>
      <c r="S172" s="5" t="str">
        <f>IF(N172="","",LOOKUP(N172,Entries!B$2:B$995,Entries!G$2:G$995))</f>
        <v/>
      </c>
      <c r="T172" s="3">
        <f>IF(R172="Halifax Harriers",7,0)</f>
        <v>0</v>
      </c>
      <c r="U172" s="3">
        <f>IF(R172="Leeds City AC",7,0)</f>
        <v>0</v>
      </c>
      <c r="V172" s="3">
        <f>IF(R172="Spenborough &amp; District AC",7,0)</f>
        <v>0</v>
      </c>
    </row>
    <row r="173" spans="1:22" x14ac:dyDescent="0.2">
      <c r="A173" s="4">
        <v>3</v>
      </c>
      <c r="B173" s="5">
        <v>629</v>
      </c>
      <c r="C173" s="6" t="s">
        <v>1418</v>
      </c>
      <c r="D173" s="5" t="str">
        <f>IF(B173="","",LOOKUP(B173,Entries!B$2:B$995,Entries!K$2:K$995))</f>
        <v>Connie Wood</v>
      </c>
      <c r="E173" s="5" t="str">
        <f>IF(B173="","",LOOKUP(B173,Entries!B$2:B$995,Entries!E$2:E$995))</f>
        <v>F13</v>
      </c>
      <c r="F173" s="5" t="str">
        <f>IF(B173="","",LOOKUP(B173,Entries!B$2:B$995,Entries!F$2:F$995))</f>
        <v>Halifax Harriers</v>
      </c>
      <c r="G173" s="5" t="str">
        <f>IF(B173="","",LOOKUP(B173,Entries!B$2:B$995,Entries!G$2:G$995))</f>
        <v>F</v>
      </c>
      <c r="H173" s="10">
        <f>IF(F173="Halifax Harriers",6,0)</f>
        <v>6</v>
      </c>
      <c r="I173" s="10">
        <f>IF(F173="Leeds City AC",6,0)</f>
        <v>0</v>
      </c>
      <c r="J173" s="10">
        <f>IF(F173="Spenborough &amp; District AC",6,0)</f>
        <v>0</v>
      </c>
      <c r="M173" s="4">
        <v>3</v>
      </c>
      <c r="N173" s="5"/>
      <c r="O173" s="6"/>
      <c r="P173" s="5" t="str">
        <f>IF(N173="","",LOOKUP(N173,Entries!B$2:B$995,Entries!K$2:K$995))</f>
        <v/>
      </c>
      <c r="Q173" s="5" t="str">
        <f>IF(N173="","",LOOKUP(N173,Entries!B$2:B$995,Entries!E$2:E$995))</f>
        <v/>
      </c>
      <c r="R173" s="5" t="str">
        <f>IF(N173="","",LOOKUP(N173,Entries!B$2:B$995,Entries!F$2:F$995))</f>
        <v/>
      </c>
      <c r="S173" s="5" t="str">
        <f>IF(N173="","",LOOKUP(N173,Entries!B$2:B$995,Entries!G$2:G$995))</f>
        <v/>
      </c>
      <c r="T173" s="3">
        <f>IF(R173="Halifax Harriers",6,0)</f>
        <v>0</v>
      </c>
      <c r="U173" s="3">
        <f>IF(R173="Leeds City AC",6,0)</f>
        <v>0</v>
      </c>
      <c r="V173" s="3">
        <f>IF(R173="Spenborough &amp; District AC",6,0)</f>
        <v>0</v>
      </c>
    </row>
    <row r="174" spans="1:22" x14ac:dyDescent="0.2">
      <c r="A174" s="4">
        <v>4</v>
      </c>
      <c r="B174" s="5"/>
      <c r="C174" s="6"/>
      <c r="D174" s="5" t="str">
        <f>IF(B174="","",LOOKUP(B174,Entries!B$2:B$995,Entries!K$2:K$995))</f>
        <v/>
      </c>
      <c r="E174" s="5" t="str">
        <f>IF(B174="","",LOOKUP(B174,Entries!B$2:B$995,Entries!E$2:E$995))</f>
        <v/>
      </c>
      <c r="F174" s="5" t="str">
        <f>IF(B174="","",LOOKUP(B174,Entries!B$2:B$995,Entries!F$2:F$995))</f>
        <v/>
      </c>
      <c r="G174" s="5" t="str">
        <f>IF(B174="","",LOOKUP(B174,Entries!B$2:B$995,Entries!G$2:G$995))</f>
        <v/>
      </c>
      <c r="H174" s="10">
        <f>IF(F174="Halifax Harriers",5,0)</f>
        <v>0</v>
      </c>
      <c r="I174" s="10">
        <f>IF(F174="Leeds City AC",5,0)</f>
        <v>0</v>
      </c>
      <c r="J174" s="10">
        <f>IF(F174="Spenborough &amp; District AC",5,0)</f>
        <v>0</v>
      </c>
      <c r="M174" s="4">
        <v>4</v>
      </c>
      <c r="N174" s="5"/>
      <c r="O174" s="6"/>
      <c r="P174" s="5" t="str">
        <f>IF(N174="","",LOOKUP(N174,Entries!B$2:B$995,Entries!K$2:K$995))</f>
        <v/>
      </c>
      <c r="Q174" s="5" t="str">
        <f>IF(N174="","",LOOKUP(N174,Entries!B$2:B$995,Entries!E$2:E$995))</f>
        <v/>
      </c>
      <c r="R174" s="5" t="str">
        <f>IF(N174="","",LOOKUP(N174,Entries!B$2:B$995,Entries!F$2:F$995))</f>
        <v/>
      </c>
      <c r="S174" s="5" t="str">
        <f>IF(N174="","",LOOKUP(N174,Entries!B$2:B$995,Entries!G$2:G$995))</f>
        <v/>
      </c>
      <c r="T174" s="3">
        <f>IF(R174="Halifax Harriers",5,0)</f>
        <v>0</v>
      </c>
      <c r="U174" s="3">
        <f>IF(R174="Leeds City AC",5,0)</f>
        <v>0</v>
      </c>
      <c r="V174" s="3">
        <f>IF(R174="Spenborough &amp; District AC",5,0)</f>
        <v>0</v>
      </c>
    </row>
    <row r="175" spans="1:22" x14ac:dyDescent="0.2">
      <c r="A175" s="4">
        <v>5</v>
      </c>
      <c r="B175" s="5"/>
      <c r="C175" s="6"/>
      <c r="D175" s="5" t="str">
        <f>IF(B175="","",LOOKUP(B175,Entries!B$2:B$995,Entries!K$2:K$995))</f>
        <v/>
      </c>
      <c r="E175" s="5" t="str">
        <f>IF(B175="","",LOOKUP(B175,Entries!B$2:B$995,Entries!E$2:E$995))</f>
        <v/>
      </c>
      <c r="F175" s="5" t="str">
        <f>IF(B175="","",LOOKUP(B175,Entries!B$2:B$995,Entries!F$2:F$995))</f>
        <v/>
      </c>
      <c r="G175" s="5" t="str">
        <f>IF(B175="","",LOOKUP(B175,Entries!B$2:B$995,Entries!G$2:G$995))</f>
        <v/>
      </c>
      <c r="H175" s="10">
        <f>IF(F175="Halifax Harriers",4,0)</f>
        <v>0</v>
      </c>
      <c r="I175" s="10">
        <f>IF(F175="Leeds City AC",4,0)</f>
        <v>0</v>
      </c>
      <c r="J175" s="10">
        <f>IF(F175="Spenborough &amp; District AC",4,0)</f>
        <v>0</v>
      </c>
      <c r="M175" s="4">
        <v>5</v>
      </c>
      <c r="N175" s="5"/>
      <c r="O175" s="6"/>
      <c r="P175" s="5" t="str">
        <f>IF(N175="","",LOOKUP(N175,Entries!B$2:B$995,Entries!K$2:K$995))</f>
        <v/>
      </c>
      <c r="Q175" s="5" t="str">
        <f>IF(N175="","",LOOKUP(N175,Entries!B$2:B$995,Entries!E$2:E$995))</f>
        <v/>
      </c>
      <c r="R175" s="5" t="str">
        <f>IF(N175="","",LOOKUP(N175,Entries!B$2:B$995,Entries!F$2:F$995))</f>
        <v/>
      </c>
      <c r="S175" s="5" t="str">
        <f>IF(N175="","",LOOKUP(N175,Entries!B$2:B$995,Entries!G$2:G$995))</f>
        <v/>
      </c>
      <c r="T175" s="3">
        <f>IF(R175="Halifax Harriers",4,0)</f>
        <v>0</v>
      </c>
      <c r="U175" s="3">
        <f>IF(R175="Leeds City AC",4,0)</f>
        <v>0</v>
      </c>
      <c r="V175" s="3">
        <f>IF(R175="Spenborough &amp; District AC",4,0)</f>
        <v>0</v>
      </c>
    </row>
    <row r="176" spans="1:22" x14ac:dyDescent="0.2">
      <c r="A176" s="4">
        <v>6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10">
        <f>IF(F176="Halifax Harriers",3,0)</f>
        <v>0</v>
      </c>
      <c r="I176" s="10">
        <f>IF(F176="Leeds City AC",3,0)</f>
        <v>0</v>
      </c>
      <c r="J176" s="10">
        <f>IF(F176="Spenborough &amp; District AC",3,0)</f>
        <v>0</v>
      </c>
      <c r="M176" s="4">
        <v>6</v>
      </c>
      <c r="N176" s="5"/>
      <c r="O176" s="6"/>
      <c r="P176" s="5" t="str">
        <f>IF(N176="","",LOOKUP(N176,Entries!B$2:B$995,Entries!K$2:K$995))</f>
        <v/>
      </c>
      <c r="Q176" s="5" t="str">
        <f>IF(N176="","",LOOKUP(N176,Entries!B$2:B$995,Entries!E$2:E$995))</f>
        <v/>
      </c>
      <c r="R176" s="5" t="str">
        <f>IF(N176="","",LOOKUP(N176,Entries!B$2:B$995,Entries!F$2:F$995))</f>
        <v/>
      </c>
      <c r="S176" s="5" t="str">
        <f>IF(N176="","",LOOKUP(N176,Entries!B$2:B$995,Entries!G$2:G$995))</f>
        <v/>
      </c>
      <c r="T176" s="3">
        <f>IF(R176="Halifax Harriers",3,0)</f>
        <v>0</v>
      </c>
      <c r="U176" s="3">
        <f>IF(R176="Leeds City AC",3,0)</f>
        <v>0</v>
      </c>
      <c r="V176" s="3">
        <f>IF(R176="Spenborough &amp; District AC",3,0)</f>
        <v>0</v>
      </c>
    </row>
    <row r="177" spans="1:22" x14ac:dyDescent="0.2">
      <c r="A177" s="4">
        <v>7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10">
        <f>IF(F177="Halifax Harriers",2,0)</f>
        <v>0</v>
      </c>
      <c r="I177" s="10">
        <f>IF(F177="Leeds City AC",2,0)</f>
        <v>0</v>
      </c>
      <c r="J177" s="10">
        <f>IF(F177="Spenborough &amp; District AC",2,0)</f>
        <v>0</v>
      </c>
      <c r="M177" s="4">
        <v>7</v>
      </c>
      <c r="N177" s="5"/>
      <c r="O177" s="6"/>
      <c r="P177" s="5" t="str">
        <f>IF(N177="","",LOOKUP(N177,Entries!B$2:B$995,Entries!K$2:K$995))</f>
        <v/>
      </c>
      <c r="Q177" s="5" t="str">
        <f>IF(N177="","",LOOKUP(N177,Entries!B$2:B$995,Entries!E$2:E$995))</f>
        <v/>
      </c>
      <c r="R177" s="5" t="str">
        <f>IF(N177="","",LOOKUP(N177,Entries!B$2:B$995,Entries!F$2:F$995))</f>
        <v/>
      </c>
      <c r="S177" s="5" t="str">
        <f>IF(N177="","",LOOKUP(N177,Entries!B$2:B$995,Entries!G$2:G$995))</f>
        <v/>
      </c>
      <c r="T177" s="3">
        <f>IF(R177="Halifax Harriers",2,0)</f>
        <v>0</v>
      </c>
      <c r="U177" s="3">
        <f>IF(R177="Leeds City AC",2,0)</f>
        <v>0</v>
      </c>
      <c r="V177" s="3">
        <f>IF(R177="Spenborough &amp; District AC",2,0)</f>
        <v>0</v>
      </c>
    </row>
    <row r="178" spans="1:22" x14ac:dyDescent="0.2">
      <c r="A178" s="4">
        <v>8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10">
        <f>IF(F178="Halifax Harriers",1,0)</f>
        <v>0</v>
      </c>
      <c r="I178" s="10">
        <f>IF(G178="Leeds City AC",1,0)</f>
        <v>0</v>
      </c>
      <c r="J178" s="10">
        <f>IF(F178="Spenborough &amp; District AC",1,0)</f>
        <v>0</v>
      </c>
      <c r="M178" s="4">
        <v>8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3">
        <f>IF(R178="Halifax Harriers",1,0)</f>
        <v>0</v>
      </c>
      <c r="U178" s="3">
        <f>IF(S178="Leeds City AC",1,0)</f>
        <v>0</v>
      </c>
      <c r="V178" s="3">
        <f>IF(R178="Spenborough &amp; District AC",1,0)</f>
        <v>0</v>
      </c>
    </row>
    <row r="179" spans="1:22" x14ac:dyDescent="0.2">
      <c r="A179" s="4"/>
      <c r="B179" s="5"/>
      <c r="C179" s="6"/>
      <c r="D179" s="8" t="s">
        <v>17</v>
      </c>
      <c r="E179" s="9">
        <f>SUM(H171:H178)</f>
        <v>6</v>
      </c>
      <c r="F179" s="9" t="s">
        <v>108</v>
      </c>
      <c r="G179" s="9"/>
      <c r="M179" s="4"/>
      <c r="N179" s="5"/>
      <c r="O179" s="6"/>
      <c r="P179" s="8" t="s">
        <v>17</v>
      </c>
      <c r="Q179" s="9">
        <f>SUM(T171:T178)</f>
        <v>0</v>
      </c>
      <c r="R179" s="9" t="s">
        <v>108</v>
      </c>
      <c r="S179" s="9"/>
    </row>
    <row r="180" spans="1:22" x14ac:dyDescent="0.2">
      <c r="A180" s="4"/>
      <c r="B180" s="5"/>
      <c r="C180" s="6"/>
      <c r="D180" s="9"/>
      <c r="E180" s="9">
        <f>SUM(I171:I178)</f>
        <v>8</v>
      </c>
      <c r="F180" s="9" t="s">
        <v>1183</v>
      </c>
      <c r="G180" s="9"/>
      <c r="M180" s="4"/>
      <c r="N180" s="5"/>
      <c r="O180" s="6"/>
      <c r="P180" s="9"/>
      <c r="Q180" s="9">
        <f>SUM(U171:U178)</f>
        <v>8</v>
      </c>
      <c r="R180" s="9" t="s">
        <v>1183</v>
      </c>
      <c r="S180" s="9"/>
    </row>
    <row r="181" spans="1:22" ht="13.5" thickBot="1" x14ac:dyDescent="0.25">
      <c r="A181" s="4"/>
      <c r="B181" s="5"/>
      <c r="C181" s="6"/>
      <c r="D181" s="31"/>
      <c r="E181" s="9">
        <f>SUM(J171:J178)</f>
        <v>7</v>
      </c>
      <c r="F181" s="9" t="s">
        <v>1338</v>
      </c>
      <c r="G181" s="32"/>
      <c r="M181" s="4"/>
      <c r="N181" s="5"/>
      <c r="O181" s="6"/>
      <c r="P181" s="9"/>
      <c r="Q181" s="9">
        <f>SUM(V171:V178)</f>
        <v>0</v>
      </c>
      <c r="R181" s="9" t="s">
        <v>1338</v>
      </c>
      <c r="S181" s="9"/>
    </row>
    <row r="182" spans="1:22" ht="13.5" thickBot="1" x14ac:dyDescent="0.25">
      <c r="A182" s="235" t="s">
        <v>88</v>
      </c>
      <c r="B182" s="236"/>
      <c r="C182" s="236"/>
      <c r="D182" s="236"/>
      <c r="E182" s="236"/>
      <c r="F182" s="236"/>
      <c r="G182" s="237"/>
      <c r="M182" s="130"/>
      <c r="N182" s="127"/>
      <c r="O182" s="127"/>
      <c r="P182" s="128" t="s">
        <v>43</v>
      </c>
      <c r="Q182" s="127"/>
      <c r="R182" s="131"/>
      <c r="S182" s="141"/>
    </row>
    <row r="183" spans="1:22" x14ac:dyDescent="0.2">
      <c r="A183" s="4">
        <v>1</v>
      </c>
      <c r="B183" s="5">
        <v>815</v>
      </c>
      <c r="C183" s="6" t="s">
        <v>1428</v>
      </c>
      <c r="D183" s="5" t="str">
        <f>IF(B183="","",LOOKUP(B183,Entries!B$2:B$995,Entries!K$2:K$995))</f>
        <v>George Hackney</v>
      </c>
      <c r="E183" s="5" t="str">
        <f>IF(B183="","",LOOKUP(B183,Entries!B$2:B$995,Entries!E$2:E$995))</f>
        <v>M13</v>
      </c>
      <c r="F183" s="5" t="str">
        <f>IF(B183="","",LOOKUP(B183,Entries!B$2:B$995,Entries!F$2:F$995))</f>
        <v>Leeds City AC</v>
      </c>
      <c r="G183" s="5" t="str">
        <f>IF(B183="","",LOOKUP(B183,Entries!B$2:B$995,Entries!G$2:G$995))</f>
        <v>M</v>
      </c>
      <c r="H183" s="10">
        <f>IF(F183="Halifax Harriers",8,0)</f>
        <v>0</v>
      </c>
      <c r="I183" s="10">
        <f>IF(F183="Leeds City AC",8,0)</f>
        <v>8</v>
      </c>
      <c r="J183" s="10">
        <f>IF(F183="Spenborough &amp; District AC",8,0)</f>
        <v>0</v>
      </c>
      <c r="M183" s="123">
        <v>1</v>
      </c>
      <c r="N183" s="124">
        <v>775</v>
      </c>
      <c r="O183" s="125">
        <v>4.1399999999999997</v>
      </c>
      <c r="P183" s="124" t="str">
        <f>IF(N183="","",LOOKUP(N183,Entries!B$2:B$995,Entries!K$2:K$995))</f>
        <v>Makavo Togobo</v>
      </c>
      <c r="Q183" s="124" t="str">
        <f>IF(N183="","",LOOKUP(N183,Entries!B$2:B$995,Entries!E$2:E$995))</f>
        <v>M15</v>
      </c>
      <c r="R183" s="126" t="str">
        <f>IF(N183="","",LOOKUP(N183,Entries!B$2:B$995,Entries!F$2:F$995))</f>
        <v>Leeds City AC</v>
      </c>
      <c r="S183" s="124" t="str">
        <f>IF(N183="","",LOOKUP(N183,Entries!B$2:B$995,Entries!G$2:G$995))</f>
        <v>M</v>
      </c>
      <c r="T183" s="3">
        <f>IF(R183="Halifax Harriers",8,0)</f>
        <v>0</v>
      </c>
      <c r="U183" s="3">
        <f>IF(R183="Leeds City AC",8,0)</f>
        <v>8</v>
      </c>
      <c r="V183" s="3">
        <f>IF(R183="Spenborough &amp; District AC",8,0)</f>
        <v>0</v>
      </c>
    </row>
    <row r="184" spans="1:22" x14ac:dyDescent="0.2">
      <c r="A184" s="4">
        <v>2</v>
      </c>
      <c r="B184" s="5"/>
      <c r="C184" s="6"/>
      <c r="D184" s="5" t="str">
        <f>IF(B184="","",LOOKUP(B184,Entries!B$2:B$995,Entries!K$2:K$995))</f>
        <v/>
      </c>
      <c r="E184" s="5" t="str">
        <f>IF(B184="","",LOOKUP(B184,Entries!B$2:B$995,Entries!E$2:E$995))</f>
        <v/>
      </c>
      <c r="F184" s="5" t="str">
        <f>IF(B184="","",LOOKUP(B184,Entries!B$2:B$995,Entries!F$2:F$995))</f>
        <v/>
      </c>
      <c r="G184" s="5" t="str">
        <f>IF(B184="","",LOOKUP(B184,Entries!B$2:B$995,Entries!G$2:G$995))</f>
        <v/>
      </c>
      <c r="H184" s="10">
        <f>IF(F184="Halifax Harriers",7,0)</f>
        <v>0</v>
      </c>
      <c r="I184" s="10">
        <f>IF(F184="Leeds City AC",7,0)</f>
        <v>0</v>
      </c>
      <c r="J184" s="10">
        <f>IF(F184="Spenborough &amp; District AC",7,0)</f>
        <v>0</v>
      </c>
      <c r="M184" s="4">
        <v>2</v>
      </c>
      <c r="N184" s="5">
        <v>767</v>
      </c>
      <c r="O184" s="6">
        <v>3.95</v>
      </c>
      <c r="P184" s="5" t="str">
        <f>IF(N184="","",LOOKUP(N184,Entries!B$2:B$995,Entries!K$2:K$995))</f>
        <v>Laith Alghofari</v>
      </c>
      <c r="Q184" s="5" t="str">
        <f>IF(N184="","",LOOKUP(N184,Entries!B$2:B$995,Entries!E$2:E$995))</f>
        <v>M15</v>
      </c>
      <c r="R184" s="5" t="str">
        <f>IF(N184="","",LOOKUP(N184,Entries!B$2:B$995,Entries!F$2:F$995))</f>
        <v>Leeds City AC</v>
      </c>
      <c r="S184" s="5" t="str">
        <f>IF(N184="","",LOOKUP(N184,Entries!B$2:B$995,Entries!G$2:G$995))</f>
        <v>M</v>
      </c>
      <c r="T184" s="3">
        <f>IF(R184="Halifax Harriers",7,0)</f>
        <v>0</v>
      </c>
      <c r="U184" s="3">
        <f>IF(R184="Leeds City AC",7,0)</f>
        <v>7</v>
      </c>
      <c r="V184" s="3">
        <f>IF(R184="Spenborough &amp; District AC",7,0)</f>
        <v>0</v>
      </c>
    </row>
    <row r="185" spans="1:22" x14ac:dyDescent="0.2">
      <c r="A185" s="4">
        <v>3</v>
      </c>
      <c r="B185" s="5"/>
      <c r="C185" s="6"/>
      <c r="D185" s="5" t="str">
        <f>IF(B185="","",LOOKUP(B185,Entries!B$2:B$995,Entries!K$2:K$995))</f>
        <v/>
      </c>
      <c r="E185" s="5" t="str">
        <f>IF(B185="","",LOOKUP(B185,Entries!B$2:B$995,Entries!E$2:E$995))</f>
        <v/>
      </c>
      <c r="F185" s="5" t="str">
        <f>IF(B185="","",LOOKUP(B185,Entries!B$2:B$995,Entries!F$2:F$995))</f>
        <v/>
      </c>
      <c r="G185" s="5" t="str">
        <f>IF(B185="","",LOOKUP(B185,Entries!B$2:B$995,Entries!G$2:G$995))</f>
        <v/>
      </c>
      <c r="H185" s="10">
        <f>IF(F185="Halifax Harriers",6,0)</f>
        <v>0</v>
      </c>
      <c r="I185" s="10">
        <f>IF(F185="Leeds City AC",6,0)</f>
        <v>0</v>
      </c>
      <c r="J185" s="10">
        <f>IF(F185="Spenborough &amp; District AC",6,0)</f>
        <v>0</v>
      </c>
      <c r="M185" s="4">
        <v>3</v>
      </c>
      <c r="N185" s="5">
        <v>654</v>
      </c>
      <c r="O185" s="6">
        <v>3.86</v>
      </c>
      <c r="P185" s="5" t="str">
        <f>IF(N185="","",LOOKUP(N185,Entries!B$2:B$995,Entries!K$2:K$995))</f>
        <v>Freddie Knowles</v>
      </c>
      <c r="Q185" s="5" t="str">
        <f>IF(N185="","",LOOKUP(N185,Entries!B$2:B$995,Entries!E$2:E$995))</f>
        <v>M15</v>
      </c>
      <c r="R185" s="5" t="str">
        <f>IF(N185="","",LOOKUP(N185,Entries!B$2:B$995,Entries!F$2:F$995))</f>
        <v>Halifax Harriers</v>
      </c>
      <c r="S185" s="5" t="str">
        <f>IF(N185="","",LOOKUP(N185,Entries!B$2:B$995,Entries!G$2:G$995))</f>
        <v>M</v>
      </c>
      <c r="T185" s="3">
        <f>IF(R185="Halifax Harriers",6,0)</f>
        <v>6</v>
      </c>
      <c r="U185" s="3">
        <f>IF(R185="Leeds City AC",6,0)</f>
        <v>0</v>
      </c>
      <c r="V185" s="3">
        <f>IF(R185="Spenborough &amp; District AC",6,0)</f>
        <v>0</v>
      </c>
    </row>
    <row r="186" spans="1:22" x14ac:dyDescent="0.2">
      <c r="A186" s="4">
        <v>4</v>
      </c>
      <c r="B186" s="5"/>
      <c r="C186" s="6"/>
      <c r="D186" s="5" t="str">
        <f>IF(B186="","",LOOKUP(B186,Entries!B$2:B$995,Entries!K$2:K$995))</f>
        <v/>
      </c>
      <c r="E186" s="5" t="str">
        <f>IF(B186="","",LOOKUP(B186,Entries!B$2:B$995,Entries!E$2:E$995))</f>
        <v/>
      </c>
      <c r="F186" s="5" t="str">
        <f>IF(B186="","",LOOKUP(B186,Entries!B$2:B$995,Entries!F$2:F$995))</f>
        <v/>
      </c>
      <c r="G186" s="5" t="str">
        <f>IF(B186="","",LOOKUP(B186,Entries!B$2:B$995,Entries!G$2:G$995))</f>
        <v/>
      </c>
      <c r="H186" s="10">
        <f>IF(F186="Halifax Harriers",5,0)</f>
        <v>0</v>
      </c>
      <c r="I186" s="10">
        <f>IF(F186="Leeds City AC",5,0)</f>
        <v>0</v>
      </c>
      <c r="J186" s="10">
        <f>IF(F186="Spenborough &amp; District AC",5,0)</f>
        <v>0</v>
      </c>
      <c r="M186" s="4">
        <v>4</v>
      </c>
      <c r="N186" s="5">
        <v>664</v>
      </c>
      <c r="O186" s="6">
        <v>3.52</v>
      </c>
      <c r="P186" s="5" t="str">
        <f>IF(N186="","",LOOKUP(N186,Entries!B$2:B$995,Entries!K$2:K$995))</f>
        <v>Adam Barber</v>
      </c>
      <c r="Q186" s="5" t="str">
        <f>IF(N186="","",LOOKUP(N186,Entries!B$2:B$995,Entries!E$2:E$995))</f>
        <v>M15</v>
      </c>
      <c r="R186" s="5" t="str">
        <f>IF(N186="","",LOOKUP(N186,Entries!B$2:B$995,Entries!F$2:F$995))</f>
        <v>Halifax Harriers</v>
      </c>
      <c r="S186" s="5" t="str">
        <f>IF(N186="","",LOOKUP(N186,Entries!B$2:B$995,Entries!G$2:G$995))</f>
        <v>M</v>
      </c>
      <c r="T186" s="3">
        <f>IF(R186="Halifax Harriers",5,0)</f>
        <v>5</v>
      </c>
      <c r="U186" s="3">
        <f>IF(R186="Leeds City AC",5,0)</f>
        <v>0</v>
      </c>
      <c r="V186" s="3">
        <f>IF(R186="Spenborough &amp; District AC",5,0)</f>
        <v>0</v>
      </c>
    </row>
    <row r="187" spans="1:22" x14ac:dyDescent="0.2">
      <c r="A187" s="4">
        <v>5</v>
      </c>
      <c r="B187" s="5"/>
      <c r="C187" s="6"/>
      <c r="D187" s="5" t="str">
        <f>IF(B187="","",LOOKUP(B187,Entries!B$2:B$995,Entries!K$2:K$995))</f>
        <v/>
      </c>
      <c r="E187" s="5" t="str">
        <f>IF(B187="","",LOOKUP(B187,Entries!B$2:B$995,Entries!E$2:E$995))</f>
        <v/>
      </c>
      <c r="F187" s="5" t="str">
        <f>IF(B187="","",LOOKUP(B187,Entries!B$2:B$995,Entries!F$2:F$995))</f>
        <v/>
      </c>
      <c r="G187" s="5" t="str">
        <f>IF(B187="","",LOOKUP(B187,Entries!B$2:B$995,Entries!G$2:G$995))</f>
        <v/>
      </c>
      <c r="H187" s="10">
        <f>IF(F187="Halifax Harriers",4,0)</f>
        <v>0</v>
      </c>
      <c r="I187" s="10">
        <f>IF(F187="Leeds City AC",4,0)</f>
        <v>0</v>
      </c>
      <c r="J187" s="10">
        <f>IF(F187="Spenborough &amp; District AC",4,0)</f>
        <v>0</v>
      </c>
      <c r="M187" s="4">
        <v>5</v>
      </c>
      <c r="N187" s="5">
        <v>845</v>
      </c>
      <c r="O187" s="6">
        <v>3.59</v>
      </c>
      <c r="P187" s="5" t="str">
        <f>IF(N187="","",LOOKUP(N187,Entries!B$2:B$995,Entries!K$2:K$995))</f>
        <v>Reece Bridgeman</v>
      </c>
      <c r="Q187" s="5" t="str">
        <f>IF(N187="","",LOOKUP(N187,Entries!B$2:B$995,Entries!E$2:E$995))</f>
        <v>M15</v>
      </c>
      <c r="R187" s="5" t="str">
        <f>IF(N187="","",LOOKUP(N187,Entries!B$2:B$995,Entries!F$2:F$995))</f>
        <v>Spenborough &amp; DIstrict AC</v>
      </c>
      <c r="S187" s="5" t="str">
        <f>IF(N187="","",LOOKUP(N187,Entries!B$2:B$995,Entries!G$2:G$995))</f>
        <v>M</v>
      </c>
      <c r="T187" s="3">
        <f>IF(R187="Halifax Harriers",4,0)</f>
        <v>0</v>
      </c>
      <c r="U187" s="3">
        <f>IF(R187="Leeds City AC",4,0)</f>
        <v>0</v>
      </c>
      <c r="V187" s="3">
        <f>IF(R187="Spenborough &amp; District AC",4,0)</f>
        <v>4</v>
      </c>
    </row>
    <row r="188" spans="1:22" x14ac:dyDescent="0.2">
      <c r="A188" s="4">
        <v>6</v>
      </c>
      <c r="B188" s="5"/>
      <c r="C188" s="6"/>
      <c r="D188" s="5" t="str">
        <f>IF(B188="","",LOOKUP(B188,Entries!B$2:B$995,Entries!K$2:K$995))</f>
        <v/>
      </c>
      <c r="E188" s="5" t="str">
        <f>IF(B188="","",LOOKUP(B188,Entries!B$2:B$995,Entries!E$2:E$995))</f>
        <v/>
      </c>
      <c r="F188" s="5" t="str">
        <f>IF(B188="","",LOOKUP(B188,Entries!B$2:B$995,Entries!F$2:F$995))</f>
        <v/>
      </c>
      <c r="G188" s="5" t="str">
        <f>IF(B188="","",LOOKUP(B188,Entries!B$2:B$995,Entries!G$2:G$995))</f>
        <v/>
      </c>
      <c r="H188" s="10">
        <f>IF(F188="Halifax Harriers",3,0)</f>
        <v>0</v>
      </c>
      <c r="I188" s="10">
        <f>IF(F188="Leeds City AC",3,0)</f>
        <v>0</v>
      </c>
      <c r="J188" s="10">
        <f>IF(F188="Spenborough &amp; District AC",3,0)</f>
        <v>0</v>
      </c>
      <c r="M188" s="4">
        <v>6</v>
      </c>
      <c r="N188" s="5">
        <v>867</v>
      </c>
      <c r="O188" s="6">
        <v>3.52</v>
      </c>
      <c r="P188" s="5" t="str">
        <f>IF(N188="","",LOOKUP(N188,Entries!B$2:B$995,Entries!K$2:K$995))</f>
        <v>Harry Rogerson</v>
      </c>
      <c r="Q188" s="5" t="str">
        <f>IF(N188="","",LOOKUP(N188,Entries!B$2:B$995,Entries!E$2:E$995))</f>
        <v>M15</v>
      </c>
      <c r="R188" s="5" t="str">
        <f>IF(N188="","",LOOKUP(N188,Entries!B$2:B$995,Entries!F$2:F$995))</f>
        <v>Spenborough &amp; DIstrict AC</v>
      </c>
      <c r="S188" s="5" t="str">
        <f>IF(N188="","",LOOKUP(N188,Entries!B$2:B$995,Entries!G$2:G$995))</f>
        <v>M</v>
      </c>
      <c r="T188" s="3">
        <f>IF(R188="Halifax Harriers",3,0)</f>
        <v>0</v>
      </c>
      <c r="U188" s="3">
        <f>IF(R188="Leeds City AC",3,0)</f>
        <v>0</v>
      </c>
      <c r="V188" s="3">
        <f>IF(R188="Spenborough &amp; District AC",3,0)</f>
        <v>3</v>
      </c>
    </row>
    <row r="189" spans="1:22" x14ac:dyDescent="0.2">
      <c r="A189" s="4">
        <v>7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10">
        <f>IF(F189="Halifax Harriers",2,0)</f>
        <v>0</v>
      </c>
      <c r="I189" s="10">
        <f>IF(F189="Leeds City AC",2,0)</f>
        <v>0</v>
      </c>
      <c r="J189" s="10">
        <f>IF(F189="Spenborough &amp; District AC",2,0)</f>
        <v>0</v>
      </c>
      <c r="M189" s="4">
        <v>7</v>
      </c>
      <c r="N189" s="5"/>
      <c r="O189" s="6"/>
      <c r="P189" s="5" t="str">
        <f>IF(N189="","",LOOKUP(N189,Entries!B$2:B$995,Entries!K$2:K$995))</f>
        <v/>
      </c>
      <c r="Q189" s="5" t="str">
        <f>IF(N189="","",LOOKUP(N189,Entries!B$2:B$995,Entries!E$2:E$995))</f>
        <v/>
      </c>
      <c r="R189" s="5" t="str">
        <f>IF(N189="","",LOOKUP(N189,Entries!B$2:B$995,Entries!F$2:F$995))</f>
        <v/>
      </c>
      <c r="S189" s="5" t="str">
        <f>IF(N189="","",LOOKUP(N189,Entries!B$2:B$995,Entries!G$2:G$995))</f>
        <v/>
      </c>
      <c r="T189" s="3">
        <f>IF(R189="Halifax Harriers",2,0)</f>
        <v>0</v>
      </c>
      <c r="U189" s="3">
        <f>IF(R189="Leeds City AC",2,0)</f>
        <v>0</v>
      </c>
      <c r="V189" s="3">
        <f>IF(R189="Spenborough &amp; District AC",2,0)</f>
        <v>0</v>
      </c>
    </row>
    <row r="190" spans="1:22" x14ac:dyDescent="0.2">
      <c r="A190" s="4">
        <v>8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10">
        <f>IF(F190="Halifax Harriers",1,0)</f>
        <v>0</v>
      </c>
      <c r="I190" s="10">
        <f>IF(G190="Leeds City AC",1,0)</f>
        <v>0</v>
      </c>
      <c r="J190" s="10">
        <f>IF(F190="Spenborough &amp; District AC",1,0)</f>
        <v>0</v>
      </c>
      <c r="M190" s="4">
        <v>8</v>
      </c>
      <c r="N190" s="5"/>
      <c r="O190" s="6"/>
      <c r="P190" s="5" t="str">
        <f>IF(N190="","",LOOKUP(N190,Entries!B$2:B$995,Entries!K$2:K$995))</f>
        <v/>
      </c>
      <c r="Q190" s="5" t="str">
        <f>IF(N190="","",LOOKUP(N190,Entries!B$2:B$995,Entries!E$2:E$995))</f>
        <v/>
      </c>
      <c r="R190" s="5" t="str">
        <f>IF(N190="","",LOOKUP(N190,Entries!B$2:B$995,Entries!F$2:F$995))</f>
        <v/>
      </c>
      <c r="S190" s="5" t="str">
        <f>IF(N190="","",LOOKUP(N190,Entries!B$2:B$995,Entries!G$2:G$995))</f>
        <v/>
      </c>
      <c r="T190" s="3">
        <f>IF(R190="Halifax Harriers",1,0)</f>
        <v>0</v>
      </c>
      <c r="U190" s="3">
        <f>IF(S190="Leeds City AC",1,0)</f>
        <v>0</v>
      </c>
      <c r="V190" s="3">
        <f>IF(R190="Spenborough &amp; District AC",1,0)</f>
        <v>0</v>
      </c>
    </row>
    <row r="191" spans="1:22" x14ac:dyDescent="0.2">
      <c r="A191" s="4"/>
      <c r="B191" s="5"/>
      <c r="C191" s="6"/>
      <c r="D191" s="8" t="s">
        <v>17</v>
      </c>
      <c r="E191" s="9">
        <f>SUM(H183:H190)</f>
        <v>0</v>
      </c>
      <c r="F191" s="9" t="s">
        <v>108</v>
      </c>
      <c r="G191" s="9"/>
      <c r="M191" s="4"/>
      <c r="N191" s="5"/>
      <c r="O191" s="6"/>
      <c r="P191" s="8" t="s">
        <v>17</v>
      </c>
      <c r="Q191" s="9">
        <f>SUM(T183:T190)</f>
        <v>11</v>
      </c>
      <c r="R191" s="9" t="s">
        <v>108</v>
      </c>
      <c r="S191" s="9"/>
    </row>
    <row r="192" spans="1:22" x14ac:dyDescent="0.2">
      <c r="A192" s="4"/>
      <c r="B192" s="5"/>
      <c r="C192" s="6"/>
      <c r="D192" s="9"/>
      <c r="E192" s="9">
        <f>SUM(I183:I190)</f>
        <v>8</v>
      </c>
      <c r="F192" s="9" t="s">
        <v>1183</v>
      </c>
      <c r="G192" s="9"/>
      <c r="M192" s="4"/>
      <c r="N192" s="5"/>
      <c r="O192" s="6"/>
      <c r="P192" s="9"/>
      <c r="Q192" s="9">
        <f>SUM(U183:U190)</f>
        <v>15</v>
      </c>
      <c r="R192" s="9" t="s">
        <v>1183</v>
      </c>
      <c r="S192" s="9"/>
    </row>
    <row r="193" spans="1:22" ht="13.5" thickBot="1" x14ac:dyDescent="0.25">
      <c r="A193" s="4"/>
      <c r="B193" s="5"/>
      <c r="C193" s="6"/>
      <c r="D193" s="31"/>
      <c r="E193" s="9">
        <f>SUM(J183:J190)</f>
        <v>0</v>
      </c>
      <c r="F193" s="9" t="s">
        <v>1338</v>
      </c>
      <c r="G193" s="32"/>
      <c r="M193" s="4"/>
      <c r="N193" s="5"/>
      <c r="O193" s="6"/>
      <c r="P193" s="9"/>
      <c r="Q193" s="9">
        <f>SUM(V183:V190)</f>
        <v>7</v>
      </c>
      <c r="R193" s="9" t="s">
        <v>1338</v>
      </c>
      <c r="S193" s="32"/>
    </row>
    <row r="194" spans="1:22" ht="13.5" thickBot="1" x14ac:dyDescent="0.25">
      <c r="A194" s="235" t="s">
        <v>89</v>
      </c>
      <c r="B194" s="236"/>
      <c r="C194" s="236"/>
      <c r="D194" s="236"/>
      <c r="E194" s="236"/>
      <c r="F194" s="236"/>
      <c r="G194" s="237"/>
      <c r="M194" s="130"/>
      <c r="N194" s="127"/>
      <c r="O194" s="127"/>
      <c r="P194" s="128" t="s">
        <v>44</v>
      </c>
      <c r="Q194" s="127"/>
      <c r="R194" s="152"/>
      <c r="S194" s="116"/>
    </row>
    <row r="195" spans="1:22" x14ac:dyDescent="0.2">
      <c r="A195" s="4">
        <v>1</v>
      </c>
      <c r="B195" s="5">
        <v>760</v>
      </c>
      <c r="C195" s="6" t="s">
        <v>1433</v>
      </c>
      <c r="D195" s="5" t="str">
        <f>IF(B195="","",LOOKUP(B195,Entries!B$2:B$995,Entries!K$2:K$995))</f>
        <v>Louise O'Boyle</v>
      </c>
      <c r="E195" s="5" t="str">
        <f>IF(B195="","",LOOKUP(B195,Entries!B$2:B$995,Entries!E$2:E$995))</f>
        <v>F15</v>
      </c>
      <c r="F195" s="5" t="str">
        <f>IF(B195="","",LOOKUP(B195,Entries!B$2:B$995,Entries!F$2:F$995))</f>
        <v>Leeds City AC</v>
      </c>
      <c r="G195" s="5" t="str">
        <f>IF(B195="","",LOOKUP(B195,Entries!B$2:B$995,Entries!G$2:G$995))</f>
        <v>F</v>
      </c>
      <c r="H195" s="10">
        <f>IF(F195="Halifax Harriers",8,0)</f>
        <v>0</v>
      </c>
      <c r="I195" s="10">
        <f>IF(F195="Leeds City AC",8,0)</f>
        <v>8</v>
      </c>
      <c r="J195" s="10">
        <f>IF(F195="Spenborough &amp; District AC",8,0)</f>
        <v>0</v>
      </c>
      <c r="M195" s="123">
        <v>1</v>
      </c>
      <c r="N195" s="124">
        <v>863</v>
      </c>
      <c r="O195" s="125">
        <v>4.8499999999999996</v>
      </c>
      <c r="P195" s="124" t="str">
        <f>IF(N195="","",LOOKUP(N195,Entries!B$2:B$995,Entries!K$2:K$995))</f>
        <v>Joseph White</v>
      </c>
      <c r="Q195" s="124" t="str">
        <f>IF(N195="","",LOOKUP(N195,Entries!B$2:B$995,Entries!E$2:E$995))</f>
        <v>M17</v>
      </c>
      <c r="R195" s="126" t="str">
        <f>IF(N195="","",LOOKUP(N195,Entries!B$2:B$995,Entries!F$2:F$995))</f>
        <v>Spenborough &amp; DIstrict AC</v>
      </c>
      <c r="S195" s="5" t="str">
        <f>IF(N195="","",LOOKUP(N195,Entries!B$2:B$995,Entries!G$2:G$995))</f>
        <v>M</v>
      </c>
      <c r="T195" s="3">
        <f>IF(R195="Halifax Harriers",8,0)</f>
        <v>0</v>
      </c>
      <c r="U195" s="3">
        <f>IF(R195="Leeds City AC",8,0)</f>
        <v>0</v>
      </c>
      <c r="V195" s="3">
        <f>IF(R195="Spenborough &amp; District AC",8,0)</f>
        <v>8</v>
      </c>
    </row>
    <row r="196" spans="1:22" x14ac:dyDescent="0.2">
      <c r="A196" s="4">
        <v>2</v>
      </c>
      <c r="B196" s="5"/>
      <c r="C196" s="6"/>
      <c r="D196" s="5" t="str">
        <f>IF(B196="","",LOOKUP(B196,Entries!B$2:B$995,Entries!K$2:K$995))</f>
        <v/>
      </c>
      <c r="E196" s="5" t="str">
        <f>IF(B196="","",LOOKUP(B196,Entries!B$2:B$995,Entries!E$2:E$995))</f>
        <v/>
      </c>
      <c r="F196" s="5" t="str">
        <f>IF(B196="","",LOOKUP(B196,Entries!B$2:B$995,Entries!F$2:F$995))</f>
        <v/>
      </c>
      <c r="G196" s="5" t="str">
        <f>IF(B196="","",LOOKUP(B196,Entries!B$2:B$995,Entries!G$2:G$995))</f>
        <v/>
      </c>
      <c r="H196" s="10">
        <f>IF(F196="Halifax Harriers",7,0)</f>
        <v>0</v>
      </c>
      <c r="I196" s="10">
        <f>IF(F196="Leeds City AC",7,0)</f>
        <v>0</v>
      </c>
      <c r="J196" s="10">
        <f>IF(F196="Spenborough &amp; District AC",7,0)</f>
        <v>0</v>
      </c>
      <c r="M196" s="4">
        <v>2</v>
      </c>
      <c r="N196" s="5">
        <v>686</v>
      </c>
      <c r="O196" s="6">
        <v>4.59</v>
      </c>
      <c r="P196" s="5" t="str">
        <f>IF(N196="","",LOOKUP(N196,Entries!B$2:B$995,Entries!K$2:K$995))</f>
        <v>Will Cattermole</v>
      </c>
      <c r="Q196" s="5" t="str">
        <f>IF(N196="","",LOOKUP(N196,Entries!B$2:B$995,Entries!E$2:E$995))</f>
        <v>M17</v>
      </c>
      <c r="R196" s="5" t="str">
        <f>IF(N196="","",LOOKUP(N196,Entries!B$2:B$995,Entries!F$2:F$995))</f>
        <v>Halifax Harriers</v>
      </c>
      <c r="S196" s="5" t="str">
        <f>IF(N196="","",LOOKUP(N196,Entries!B$2:B$995,Entries!G$2:G$995))</f>
        <v>M</v>
      </c>
      <c r="T196" s="3">
        <f>IF(R196="Halifax Harriers",7,0)</f>
        <v>7</v>
      </c>
      <c r="U196" s="3">
        <f>IF(R196="Leeds City AC",7,0)</f>
        <v>0</v>
      </c>
      <c r="V196" s="3">
        <f>IF(R196="Spenborough &amp; District AC",7,0)</f>
        <v>0</v>
      </c>
    </row>
    <row r="197" spans="1:22" x14ac:dyDescent="0.2">
      <c r="A197" s="4">
        <v>3</v>
      </c>
      <c r="B197" s="5"/>
      <c r="C197" s="6"/>
      <c r="D197" s="5" t="str">
        <f>IF(B197="","",LOOKUP(B197,Entries!B$2:B$995,Entries!K$2:K$995))</f>
        <v/>
      </c>
      <c r="E197" s="5" t="str">
        <f>IF(B197="","",LOOKUP(B197,Entries!B$2:B$995,Entries!E$2:E$995))</f>
        <v/>
      </c>
      <c r="F197" s="5" t="str">
        <f>IF(B197="","",LOOKUP(B197,Entries!B$2:B$995,Entries!F$2:F$995))</f>
        <v/>
      </c>
      <c r="G197" s="5" t="str">
        <f>IF(B197="","",LOOKUP(B197,Entries!B$2:B$995,Entries!G$2:G$995))</f>
        <v/>
      </c>
      <c r="H197" s="10">
        <f>IF(F197="Halifax Harriers",6,0)</f>
        <v>0</v>
      </c>
      <c r="I197" s="10">
        <f>IF(F197="Leeds City AC",6,0)</f>
        <v>0</v>
      </c>
      <c r="J197" s="10">
        <f>IF(F197="Spenborough &amp; District AC",6,0)</f>
        <v>0</v>
      </c>
      <c r="M197" s="4">
        <v>3</v>
      </c>
      <c r="N197" s="5">
        <v>814</v>
      </c>
      <c r="O197" s="6">
        <v>4.47</v>
      </c>
      <c r="P197" s="5" t="str">
        <f>IF(N197="","",LOOKUP(N197,Entries!B$2:B$995,Entries!K$2:K$995))</f>
        <v>James Boato</v>
      </c>
      <c r="Q197" s="5" t="str">
        <f>IF(N197="","",LOOKUP(N197,Entries!B$2:B$995,Entries!E$2:E$995))</f>
        <v>M17</v>
      </c>
      <c r="R197" s="5" t="str">
        <f>IF(N197="","",LOOKUP(N197,Entries!B$2:B$995,Entries!F$2:F$995))</f>
        <v>Leeds City AC</v>
      </c>
      <c r="S197" s="5" t="str">
        <f>IF(N197="","",LOOKUP(N197,Entries!B$2:B$995,Entries!G$2:G$995))</f>
        <v>M</v>
      </c>
      <c r="T197" s="3">
        <f>IF(R197="Halifax Harriers",6,0)</f>
        <v>0</v>
      </c>
      <c r="U197" s="3">
        <f>IF(R197="Leeds City AC",6,0)</f>
        <v>6</v>
      </c>
      <c r="V197" s="3">
        <f>IF(R197="Spenborough &amp; District AC",6,0)</f>
        <v>0</v>
      </c>
    </row>
    <row r="198" spans="1:22" x14ac:dyDescent="0.2">
      <c r="A198" s="4">
        <v>4</v>
      </c>
      <c r="B198" s="5"/>
      <c r="C198" s="6"/>
      <c r="D198" s="5" t="str">
        <f>IF(B198="","",LOOKUP(B198,Entries!B$2:B$995,Entries!K$2:K$995))</f>
        <v/>
      </c>
      <c r="E198" s="5" t="str">
        <f>IF(B198="","",LOOKUP(B198,Entries!B$2:B$995,Entries!E$2:E$995))</f>
        <v/>
      </c>
      <c r="F198" s="5" t="str">
        <f>IF(B198="","",LOOKUP(B198,Entries!B$2:B$995,Entries!F$2:F$995))</f>
        <v/>
      </c>
      <c r="G198" s="5" t="str">
        <f>IF(B198="","",LOOKUP(B198,Entries!B$2:B$995,Entries!G$2:G$995))</f>
        <v/>
      </c>
      <c r="H198" s="10">
        <f>IF(F198="Halifax Harriers",5,0)</f>
        <v>0</v>
      </c>
      <c r="I198" s="10">
        <f>IF(F198="Leeds City AC",5,0)</f>
        <v>0</v>
      </c>
      <c r="J198" s="10">
        <f>IF(F198="Spenborough &amp; District AC",5,0)</f>
        <v>0</v>
      </c>
      <c r="M198" s="4">
        <v>4</v>
      </c>
      <c r="N198" s="5">
        <v>804</v>
      </c>
      <c r="O198" s="6">
        <v>4.34</v>
      </c>
      <c r="P198" s="5" t="str">
        <f>IF(N198="","",LOOKUP(N198,Entries!B$2:B$995,Entries!K$2:K$995))</f>
        <v>Joseph Friend</v>
      </c>
      <c r="Q198" s="5" t="str">
        <f>IF(N198="","",LOOKUP(N198,Entries!B$2:B$995,Entries!E$2:E$995))</f>
        <v>M17</v>
      </c>
      <c r="R198" s="5" t="str">
        <f>IF(N198="","",LOOKUP(N198,Entries!B$2:B$995,Entries!F$2:F$995))</f>
        <v>Leeds City AC</v>
      </c>
      <c r="S198" s="5" t="str">
        <f>IF(N198="","",LOOKUP(N198,Entries!B$2:B$995,Entries!G$2:G$995))</f>
        <v>M</v>
      </c>
      <c r="T198" s="3">
        <f>IF(R198="Halifax Harriers",5,0)</f>
        <v>0</v>
      </c>
      <c r="U198" s="3">
        <f>IF(R198="Leeds City AC",5,0)</f>
        <v>5</v>
      </c>
      <c r="V198" s="3">
        <f>IF(R198="Spenborough &amp; District AC",5,0)</f>
        <v>0</v>
      </c>
    </row>
    <row r="199" spans="1:22" x14ac:dyDescent="0.2">
      <c r="A199" s="4">
        <v>5</v>
      </c>
      <c r="B199" s="5"/>
      <c r="C199" s="6"/>
      <c r="D199" s="5" t="str">
        <f>IF(B199="","",LOOKUP(B199,Entries!B$2:B$995,Entries!K$2:K$995))</f>
        <v/>
      </c>
      <c r="E199" s="5" t="str">
        <f>IF(B199="","",LOOKUP(B199,Entries!B$2:B$995,Entries!E$2:E$995))</f>
        <v/>
      </c>
      <c r="F199" s="5" t="str">
        <f>IF(B199="","",LOOKUP(B199,Entries!B$2:B$995,Entries!F$2:F$995))</f>
        <v/>
      </c>
      <c r="G199" s="5" t="str">
        <f>IF(B199="","",LOOKUP(B199,Entries!B$2:B$995,Entries!G$2:G$995))</f>
        <v/>
      </c>
      <c r="H199" s="10">
        <f>IF(F199="Halifax Harriers",4,0)</f>
        <v>0</v>
      </c>
      <c r="I199" s="10">
        <f>IF(F199="Leeds City AC",4,0)</f>
        <v>0</v>
      </c>
      <c r="J199" s="10">
        <f>IF(F199="Spenborough &amp; District AC",4,0)</f>
        <v>0</v>
      </c>
      <c r="M199" s="4">
        <v>5</v>
      </c>
      <c r="N199" s="5"/>
      <c r="O199" s="6"/>
      <c r="P199" s="5" t="str">
        <f>IF(N199="","",LOOKUP(N199,Entries!B$2:B$995,Entries!K$2:K$995))</f>
        <v/>
      </c>
      <c r="Q199" s="5" t="str">
        <f>IF(N199="","",LOOKUP(N199,Entries!B$2:B$995,Entries!E$2:E$995))</f>
        <v/>
      </c>
      <c r="R199" s="5" t="str">
        <f>IF(N199="","",LOOKUP(N199,Entries!B$2:B$995,Entries!F$2:F$995))</f>
        <v/>
      </c>
      <c r="S199" s="5" t="str">
        <f>IF(N199="","",LOOKUP(N199,Entries!B$2:B$995,Entries!G$2:G$995))</f>
        <v/>
      </c>
      <c r="T199" s="3">
        <f>IF(R199="Halifax Harriers",4,0)</f>
        <v>0</v>
      </c>
      <c r="U199" s="3">
        <f>IF(R199="Leeds City AC",4,0)</f>
        <v>0</v>
      </c>
      <c r="V199" s="3">
        <f>IF(R199="Spenborough &amp; District AC",4,0)</f>
        <v>0</v>
      </c>
    </row>
    <row r="200" spans="1:22" x14ac:dyDescent="0.2">
      <c r="A200" s="4">
        <v>6</v>
      </c>
      <c r="B200" s="5"/>
      <c r="C200" s="6"/>
      <c r="D200" s="5" t="str">
        <f>IF(B200="","",LOOKUP(B200,Entries!B$2:B$995,Entries!K$2:K$995))</f>
        <v/>
      </c>
      <c r="E200" s="5" t="str">
        <f>IF(B200="","",LOOKUP(B200,Entries!B$2:B$995,Entries!E$2:E$995))</f>
        <v/>
      </c>
      <c r="F200" s="5" t="str">
        <f>IF(B200="","",LOOKUP(B200,Entries!B$2:B$995,Entries!F$2:F$995))</f>
        <v/>
      </c>
      <c r="G200" s="5" t="str">
        <f>IF(B200="","",LOOKUP(B200,Entries!B$2:B$995,Entries!G$2:G$995))</f>
        <v/>
      </c>
      <c r="H200" s="10">
        <f>IF(F200="Halifax Harriers",3,0)</f>
        <v>0</v>
      </c>
      <c r="I200" s="10">
        <f>IF(F200="Leeds City AC",3,0)</f>
        <v>0</v>
      </c>
      <c r="J200" s="10">
        <f>IF(F200="Spenborough &amp; District AC",3,0)</f>
        <v>0</v>
      </c>
      <c r="M200" s="4">
        <v>6</v>
      </c>
      <c r="N200" s="5"/>
      <c r="O200" s="6"/>
      <c r="P200" s="5" t="str">
        <f>IF(N200="","",LOOKUP(N200,Entries!B$2:B$995,Entries!K$2:K$995))</f>
        <v/>
      </c>
      <c r="Q200" s="5" t="str">
        <f>IF(N200="","",LOOKUP(N200,Entries!B$2:B$995,Entries!E$2:E$995))</f>
        <v/>
      </c>
      <c r="R200" s="5" t="str">
        <f>IF(N200="","",LOOKUP(N200,Entries!B$2:B$995,Entries!F$2:F$995))</f>
        <v/>
      </c>
      <c r="S200" s="5" t="str">
        <f>IF(N200="","",LOOKUP(N200,Entries!B$2:B$995,Entries!G$2:G$995))</f>
        <v/>
      </c>
      <c r="T200" s="3">
        <f>IF(R200="Halifax Harriers",3,0)</f>
        <v>0</v>
      </c>
      <c r="U200" s="3">
        <f>IF(R200="Leeds City AC",3,0)</f>
        <v>0</v>
      </c>
      <c r="V200" s="3">
        <f>IF(R200="Spenborough &amp; District AC",3,0)</f>
        <v>0</v>
      </c>
    </row>
    <row r="201" spans="1:22" x14ac:dyDescent="0.2">
      <c r="A201" s="4">
        <v>7</v>
      </c>
      <c r="B201" s="5"/>
      <c r="C201" s="6"/>
      <c r="D201" s="5" t="str">
        <f>IF(B201="","",LOOKUP(B201,Entries!B$2:B$995,Entries!K$2:K$995))</f>
        <v/>
      </c>
      <c r="E201" s="5" t="str">
        <f>IF(B201="","",LOOKUP(B201,Entries!B$2:B$995,Entries!E$2:E$995))</f>
        <v/>
      </c>
      <c r="F201" s="5" t="str">
        <f>IF(B201="","",LOOKUP(B201,Entries!B$2:B$995,Entries!F$2:F$995))</f>
        <v/>
      </c>
      <c r="G201" s="5" t="str">
        <f>IF(B201="","",LOOKUP(B201,Entries!B$2:B$995,Entries!G$2:G$995))</f>
        <v/>
      </c>
      <c r="H201" s="10">
        <f>IF(F201="Halifax Harriers",2,0)</f>
        <v>0</v>
      </c>
      <c r="I201" s="10">
        <f>IF(F201="Leeds City AC",2,0)</f>
        <v>0</v>
      </c>
      <c r="J201" s="10">
        <f>IF(F201="Spenborough &amp; District AC",2,0)</f>
        <v>0</v>
      </c>
      <c r="M201" s="4">
        <v>7</v>
      </c>
      <c r="N201" s="5"/>
      <c r="O201" s="6"/>
      <c r="P201" s="5" t="str">
        <f>IF(N201="","",LOOKUP(N201,Entries!B$2:B$995,Entries!K$2:K$995))</f>
        <v/>
      </c>
      <c r="Q201" s="5" t="str">
        <f>IF(N201="","",LOOKUP(N201,Entries!B$2:B$995,Entries!E$2:E$995))</f>
        <v/>
      </c>
      <c r="R201" s="5" t="str">
        <f>IF(N201="","",LOOKUP(N201,Entries!B$2:B$995,Entries!F$2:F$995))</f>
        <v/>
      </c>
      <c r="S201" s="5" t="str">
        <f>IF(N201="","",LOOKUP(N201,Entries!B$2:B$995,Entries!G$2:G$995))</f>
        <v/>
      </c>
      <c r="T201" s="3">
        <f>IF(R201="Halifax Harriers",2,0)</f>
        <v>0</v>
      </c>
      <c r="U201" s="3">
        <f>IF(R201="Leeds City AC",2,0)</f>
        <v>0</v>
      </c>
      <c r="V201" s="3">
        <f>IF(R201="Spenborough &amp; District AC",2,0)</f>
        <v>0</v>
      </c>
    </row>
    <row r="202" spans="1:22" x14ac:dyDescent="0.2">
      <c r="A202" s="4">
        <v>8</v>
      </c>
      <c r="B202" s="5"/>
      <c r="C202" s="6"/>
      <c r="D202" s="5" t="str">
        <f>IF(B202="","",LOOKUP(B202,Entries!B$2:B$995,Entries!K$2:K$995))</f>
        <v/>
      </c>
      <c r="E202" s="5" t="str">
        <f>IF(B202="","",LOOKUP(B202,Entries!B$2:B$995,Entries!E$2:E$995))</f>
        <v/>
      </c>
      <c r="F202" s="5" t="str">
        <f>IF(B202="","",LOOKUP(B202,Entries!B$2:B$995,Entries!F$2:F$995))</f>
        <v/>
      </c>
      <c r="G202" s="5" t="str">
        <f>IF(B202="","",LOOKUP(B202,Entries!B$2:B$995,Entries!G$2:G$995))</f>
        <v/>
      </c>
      <c r="H202" s="10">
        <f>IF(F202="Halifax Harriers",1,0)</f>
        <v>0</v>
      </c>
      <c r="I202" s="10">
        <f>IF(G202="Leeds City AC",1,0)</f>
        <v>0</v>
      </c>
      <c r="J202" s="10">
        <f>IF(F202="Spenborough &amp; District AC",1,0)</f>
        <v>0</v>
      </c>
      <c r="M202" s="4">
        <v>8</v>
      </c>
      <c r="N202" s="5"/>
      <c r="O202" s="6"/>
      <c r="P202" s="5" t="str">
        <f>IF(N202="","",LOOKUP(N202,Entries!B$2:B$995,Entries!K$2:K$995))</f>
        <v/>
      </c>
      <c r="Q202" s="5" t="str">
        <f>IF(N202="","",LOOKUP(N202,Entries!B$2:B$995,Entries!E$2:E$995))</f>
        <v/>
      </c>
      <c r="R202" s="5" t="str">
        <f>IF(N202="","",LOOKUP(N202,Entries!B$2:B$995,Entries!F$2:F$995))</f>
        <v/>
      </c>
      <c r="S202" s="5" t="str">
        <f>IF(N202="","",LOOKUP(N202,Entries!B$2:B$995,Entries!G$2:G$995))</f>
        <v/>
      </c>
      <c r="T202" s="3">
        <f>IF(R202="Halifax Harriers",1,0)</f>
        <v>0</v>
      </c>
      <c r="U202" s="3">
        <f>IF(S202="Leeds City AC",1,0)</f>
        <v>0</v>
      </c>
      <c r="V202" s="3">
        <f>IF(R202="Spenborough &amp; District AC",1,0)</f>
        <v>0</v>
      </c>
    </row>
    <row r="203" spans="1:22" x14ac:dyDescent="0.2">
      <c r="A203" s="4"/>
      <c r="B203" s="5"/>
      <c r="C203" s="6"/>
      <c r="D203" s="8" t="s">
        <v>17</v>
      </c>
      <c r="E203" s="9">
        <f>SUM(H195:H202)</f>
        <v>0</v>
      </c>
      <c r="F203" s="9" t="s">
        <v>108</v>
      </c>
      <c r="G203" s="9"/>
      <c r="M203" s="4"/>
      <c r="N203" s="5"/>
      <c r="O203" s="6"/>
      <c r="P203" s="8" t="s">
        <v>17</v>
      </c>
      <c r="Q203" s="9">
        <f>SUM(T195:T202)</f>
        <v>7</v>
      </c>
      <c r="R203" s="9" t="s">
        <v>108</v>
      </c>
      <c r="S203" s="9"/>
    </row>
    <row r="204" spans="1:22" x14ac:dyDescent="0.2">
      <c r="A204" s="4"/>
      <c r="B204" s="5"/>
      <c r="C204" s="6"/>
      <c r="D204" s="8"/>
      <c r="E204" s="9">
        <f>SUM(I195:I202)</f>
        <v>8</v>
      </c>
      <c r="F204" s="9" t="s">
        <v>1183</v>
      </c>
      <c r="G204" s="9"/>
      <c r="M204" s="4"/>
      <c r="N204" s="5"/>
      <c r="O204" s="6"/>
      <c r="P204" s="9"/>
      <c r="Q204" s="9">
        <f>SUM(U195:U202)</f>
        <v>11</v>
      </c>
      <c r="R204" s="9" t="s">
        <v>1183</v>
      </c>
      <c r="S204" s="9"/>
    </row>
    <row r="205" spans="1:22" ht="13.5" thickBot="1" x14ac:dyDescent="0.25">
      <c r="A205" s="4"/>
      <c r="B205" s="5"/>
      <c r="C205" s="6"/>
      <c r="D205" s="9"/>
      <c r="E205" s="9">
        <f>SUM(J195:J202)</f>
        <v>0</v>
      </c>
      <c r="F205" s="9" t="s">
        <v>1338</v>
      </c>
      <c r="G205" s="9"/>
      <c r="M205" s="4"/>
      <c r="N205" s="5"/>
      <c r="O205" s="6"/>
      <c r="P205" s="9"/>
      <c r="Q205" s="9">
        <f>SUM(V195:V202)</f>
        <v>8</v>
      </c>
      <c r="R205" s="9" t="s">
        <v>1338</v>
      </c>
      <c r="S205" s="9"/>
    </row>
    <row r="206" spans="1:22" ht="13.5" thickBot="1" x14ac:dyDescent="0.25">
      <c r="A206" s="235" t="s">
        <v>90</v>
      </c>
      <c r="B206" s="236"/>
      <c r="C206" s="236"/>
      <c r="D206" s="236"/>
      <c r="E206" s="236"/>
      <c r="F206" s="236"/>
      <c r="G206" s="237"/>
      <c r="M206" s="130"/>
      <c r="N206" s="127"/>
      <c r="O206" s="127"/>
      <c r="P206" s="128" t="s">
        <v>45</v>
      </c>
      <c r="Q206" s="127"/>
      <c r="R206" s="131"/>
      <c r="S206" s="141"/>
    </row>
    <row r="207" spans="1:22" x14ac:dyDescent="0.2">
      <c r="A207" s="4">
        <v>1</v>
      </c>
      <c r="B207" s="5">
        <v>667</v>
      </c>
      <c r="C207" s="6" t="s">
        <v>1440</v>
      </c>
      <c r="D207" s="5" t="str">
        <f>IF(B207="","",LOOKUP(B207,Entries!B$2:B$995,Entries!K$2:K$995))</f>
        <v>Ben Slow</v>
      </c>
      <c r="E207" s="5" t="str">
        <f>IF(B207="","",LOOKUP(B207,Entries!B$2:B$995,Entries!E$2:E$995))</f>
        <v>M15</v>
      </c>
      <c r="F207" s="5" t="str">
        <f>IF(B207="","",LOOKUP(B207,Entries!B$2:B$995,Entries!F$2:F$995))</f>
        <v>Halifax Harriers</v>
      </c>
      <c r="G207" s="5" t="str">
        <f>IF(B207="","",LOOKUP(B207,Entries!B$2:B$995,Entries!G$2:G$995))</f>
        <v>M</v>
      </c>
      <c r="H207" s="10">
        <f>IF(F207="Halifax Harriers",8,0)</f>
        <v>8</v>
      </c>
      <c r="I207" s="10">
        <f>IF(F207="Leeds City AC",8,0)</f>
        <v>0</v>
      </c>
      <c r="J207" s="10">
        <f>IF(F207="Spenborough &amp; District AC",8,0)</f>
        <v>0</v>
      </c>
      <c r="M207" s="123">
        <v>1</v>
      </c>
      <c r="N207" s="124">
        <v>839</v>
      </c>
      <c r="O207" s="125">
        <v>1.35</v>
      </c>
      <c r="P207" s="124" t="str">
        <f>IF(N207="","",LOOKUP(N207,Entries!B$2:B$995,Entries!K$2:K$995))</f>
        <v>Milana Bulgin</v>
      </c>
      <c r="Q207" s="124" t="str">
        <f>IF(N207="","",LOOKUP(N207,Entries!B$2:B$995,Entries!E$2:E$995))</f>
        <v>F15</v>
      </c>
      <c r="R207" s="126" t="str">
        <f>IF(N207="","",LOOKUP(N207,Entries!B$2:B$995,Entries!F$2:F$995))</f>
        <v>Spenborough &amp; DIstrict AC</v>
      </c>
      <c r="S207" s="124" t="str">
        <f>IF(N207="","",LOOKUP(N207,Entries!B$2:B$995,Entries!G$2:G$995))</f>
        <v>F</v>
      </c>
      <c r="T207" s="3">
        <f>IF(R207="Halifax Harriers",8,0)</f>
        <v>0</v>
      </c>
      <c r="U207" s="3">
        <f>IF(R207="Leeds City AC",8,0)</f>
        <v>0</v>
      </c>
      <c r="V207" s="3">
        <f>IF(R207="Spenborough &amp; District AC",8,0)</f>
        <v>8</v>
      </c>
    </row>
    <row r="208" spans="1:22" x14ac:dyDescent="0.2">
      <c r="A208" s="4">
        <v>2</v>
      </c>
      <c r="B208" s="5">
        <v>647</v>
      </c>
      <c r="C208" s="6" t="s">
        <v>1434</v>
      </c>
      <c r="D208" s="5" t="str">
        <f>IF(B208="","",LOOKUP(B208,Entries!B$2:B$995,Entries!K$2:K$995))</f>
        <v>Sam Keighley</v>
      </c>
      <c r="E208" s="5" t="str">
        <f>IF(B208="","",LOOKUP(B208,Entries!B$2:B$995,Entries!E$2:E$995))</f>
        <v>M15</v>
      </c>
      <c r="F208" s="5" t="str">
        <f>IF(B208="","",LOOKUP(B208,Entries!B$2:B$995,Entries!F$2:F$995))</f>
        <v>Halifax Harriers</v>
      </c>
      <c r="G208" s="5" t="str">
        <f>IF(B208="","",LOOKUP(B208,Entries!B$2:B$995,Entries!G$2:G$995))</f>
        <v>M</v>
      </c>
      <c r="H208" s="10">
        <f>IF(F208="Halifax Harriers",7,0)</f>
        <v>7</v>
      </c>
      <c r="I208" s="10">
        <f>IF(F208="Leeds City AC",7,0)</f>
        <v>0</v>
      </c>
      <c r="J208" s="10">
        <f>IF(F208="Spenborough &amp; District AC",7,0)</f>
        <v>0</v>
      </c>
      <c r="M208" s="4">
        <v>2</v>
      </c>
      <c r="N208" s="5">
        <v>840</v>
      </c>
      <c r="O208" s="6">
        <v>1.2</v>
      </c>
      <c r="P208" s="5" t="str">
        <f>IF(N208="","",LOOKUP(N208,Entries!B$2:B$995,Entries!K$2:K$995))</f>
        <v>Abigail Lane</v>
      </c>
      <c r="Q208" s="5" t="str">
        <f>IF(N208="","",LOOKUP(N208,Entries!B$2:B$995,Entries!E$2:E$995))</f>
        <v>F15</v>
      </c>
      <c r="R208" s="5" t="str">
        <f>IF(N208="","",LOOKUP(N208,Entries!B$2:B$995,Entries!F$2:F$995))</f>
        <v>Spenborough &amp; DIstrict AC</v>
      </c>
      <c r="S208" s="5" t="str">
        <f>IF(N208="","",LOOKUP(N208,Entries!B$2:B$995,Entries!G$2:G$995))</f>
        <v>F</v>
      </c>
      <c r="T208" s="3">
        <f>IF(R208="Halifax Harriers",7,0)</f>
        <v>0</v>
      </c>
      <c r="U208" s="3">
        <f>IF(R208="Leeds City AC",7,0)</f>
        <v>0</v>
      </c>
      <c r="V208" s="3">
        <f>IF(R208="Spenborough &amp; District AC",7,0)</f>
        <v>7</v>
      </c>
    </row>
    <row r="209" spans="1:22" x14ac:dyDescent="0.2">
      <c r="A209" s="4">
        <v>3</v>
      </c>
      <c r="B209" s="5">
        <v>847</v>
      </c>
      <c r="C209" s="6" t="s">
        <v>1441</v>
      </c>
      <c r="D209" s="5" t="str">
        <f>IF(B209="","",LOOKUP(B209,Entries!B$2:B$995,Entries!K$2:K$995))</f>
        <v>Robert Harness</v>
      </c>
      <c r="E209" s="5" t="str">
        <f>IF(B209="","",LOOKUP(B209,Entries!B$2:B$995,Entries!E$2:E$995))</f>
        <v>M15</v>
      </c>
      <c r="F209" s="5" t="str">
        <f>IF(B209="","",LOOKUP(B209,Entries!B$2:B$995,Entries!F$2:F$995))</f>
        <v>Spenborough &amp; DIstrict AC</v>
      </c>
      <c r="G209" s="5" t="str">
        <f>IF(B209="","",LOOKUP(B209,Entries!B$2:B$995,Entries!G$2:G$995))</f>
        <v>M</v>
      </c>
      <c r="H209" s="10">
        <f>IF(F209="Halifax Harriers",6,0)</f>
        <v>0</v>
      </c>
      <c r="I209" s="10">
        <f>IF(F209="Leeds City AC",6,0)</f>
        <v>0</v>
      </c>
      <c r="J209" s="10">
        <f>IF(F209="Spenborough &amp; District AC",6,0)</f>
        <v>6</v>
      </c>
      <c r="M209" s="4">
        <v>3</v>
      </c>
      <c r="N209" s="5"/>
      <c r="O209" s="6"/>
      <c r="P209" s="5" t="str">
        <f>IF(N209="","",LOOKUP(N209,Entries!B$2:B$995,Entries!K$2:K$995))</f>
        <v/>
      </c>
      <c r="Q209" s="5" t="str">
        <f>IF(N209="","",LOOKUP(N209,Entries!B$2:B$995,Entries!E$2:E$995))</f>
        <v/>
      </c>
      <c r="R209" s="5" t="str">
        <f>IF(N209="","",LOOKUP(N209,Entries!B$2:B$995,Entries!F$2:F$995))</f>
        <v/>
      </c>
      <c r="S209" s="5" t="str">
        <f>IF(N209="","",LOOKUP(N209,Entries!B$2:B$995,Entries!G$2:G$995))</f>
        <v/>
      </c>
      <c r="T209" s="3">
        <f>IF(R209="Halifax Harriers",6,0)</f>
        <v>0</v>
      </c>
      <c r="U209" s="3">
        <f>IF(R209="Leeds City AC",6,0)</f>
        <v>0</v>
      </c>
      <c r="V209" s="3">
        <f>IF(R209="Spenborough &amp; District AC",6,0)</f>
        <v>0</v>
      </c>
    </row>
    <row r="210" spans="1:22" x14ac:dyDescent="0.2">
      <c r="A210" s="4">
        <v>4</v>
      </c>
      <c r="B210" s="5">
        <v>845</v>
      </c>
      <c r="C210" s="6" t="s">
        <v>1442</v>
      </c>
      <c r="D210" s="5" t="str">
        <f>IF(B210="","",LOOKUP(B210,Entries!B$2:B$995,Entries!K$2:K$995))</f>
        <v>Reece Bridgeman</v>
      </c>
      <c r="E210" s="5" t="str">
        <f>IF(B210="","",LOOKUP(B210,Entries!B$2:B$995,Entries!E$2:E$995))</f>
        <v>M15</v>
      </c>
      <c r="F210" s="5" t="str">
        <f>IF(B210="","",LOOKUP(B210,Entries!B$2:B$995,Entries!F$2:F$995))</f>
        <v>Spenborough &amp; DIstrict AC</v>
      </c>
      <c r="G210" s="5" t="str">
        <f>IF(B210="","",LOOKUP(B210,Entries!B$2:B$995,Entries!G$2:G$995))</f>
        <v>M</v>
      </c>
      <c r="H210" s="10">
        <f>IF(F210="Halifax Harriers",5,0)</f>
        <v>0</v>
      </c>
      <c r="I210" s="10">
        <f>IF(F210="Leeds City AC",5,0)</f>
        <v>0</v>
      </c>
      <c r="J210" s="10">
        <f>IF(F210="Spenborough &amp; District AC",5,0)</f>
        <v>5</v>
      </c>
      <c r="M210" s="4">
        <v>4</v>
      </c>
      <c r="N210" s="5"/>
      <c r="O210" s="6"/>
      <c r="P210" s="5" t="str">
        <f>IF(N210="","",LOOKUP(N210,Entries!B$2:B$995,Entries!K$2:K$995))</f>
        <v/>
      </c>
      <c r="Q210" s="5" t="str">
        <f>IF(N210="","",LOOKUP(N210,Entries!B$2:B$995,Entries!E$2:E$995))</f>
        <v/>
      </c>
      <c r="R210" s="5" t="str">
        <f>IF(N210="","",LOOKUP(N210,Entries!B$2:B$995,Entries!F$2:F$995))</f>
        <v/>
      </c>
      <c r="S210" s="5" t="str">
        <f>IF(N210="","",LOOKUP(N210,Entries!B$2:B$995,Entries!G$2:G$995))</f>
        <v/>
      </c>
      <c r="T210" s="3">
        <f>IF(R210="Halifax Harriers",5,0)</f>
        <v>0</v>
      </c>
      <c r="U210" s="3">
        <f>IF(R210="Leeds City AC",5,0)</f>
        <v>0</v>
      </c>
      <c r="V210" s="3">
        <f>IF(R210="Spenborough &amp; District AC",5,0)</f>
        <v>0</v>
      </c>
    </row>
    <row r="211" spans="1:22" x14ac:dyDescent="0.2">
      <c r="A211" s="4">
        <v>5</v>
      </c>
      <c r="B211" s="5"/>
      <c r="C211" s="6"/>
      <c r="D211" s="5" t="str">
        <f>IF(B211="","",LOOKUP(B211,Entries!B$2:B$995,Entries!K$2:K$995))</f>
        <v/>
      </c>
      <c r="E211" s="5" t="str">
        <f>IF(B211="","",LOOKUP(B211,Entries!B$2:B$995,Entries!E$2:E$995))</f>
        <v/>
      </c>
      <c r="F211" s="5" t="str">
        <f>IF(B211="","",LOOKUP(B211,Entries!B$2:B$995,Entries!F$2:F$995))</f>
        <v/>
      </c>
      <c r="G211" s="5" t="str">
        <f>IF(B211="","",LOOKUP(B211,Entries!B$2:B$995,Entries!G$2:G$995))</f>
        <v/>
      </c>
      <c r="H211" s="10">
        <f>IF(F211="Halifax Harriers",4,0)</f>
        <v>0</v>
      </c>
      <c r="I211" s="10">
        <f>IF(F211="Leeds City AC",4,0)</f>
        <v>0</v>
      </c>
      <c r="J211" s="10">
        <f>IF(F211="Spenborough &amp; District AC",4,0)</f>
        <v>0</v>
      </c>
      <c r="M211" s="4">
        <v>5</v>
      </c>
      <c r="N211" s="5"/>
      <c r="O211" s="6"/>
      <c r="P211" s="5" t="str">
        <f>IF(N211="","",LOOKUP(N211,Entries!B$2:B$995,Entries!K$2:K$995))</f>
        <v/>
      </c>
      <c r="Q211" s="5" t="str">
        <f>IF(N211="","",LOOKUP(N211,Entries!B$2:B$995,Entries!E$2:E$995))</f>
        <v/>
      </c>
      <c r="R211" s="5" t="str">
        <f>IF(N211="","",LOOKUP(N211,Entries!B$2:B$995,Entries!F$2:F$995))</f>
        <v/>
      </c>
      <c r="S211" s="5" t="str">
        <f>IF(N211="","",LOOKUP(N211,Entries!B$2:B$995,Entries!G$2:G$995))</f>
        <v/>
      </c>
      <c r="T211" s="3">
        <f>IF(R211="Halifax Harriers",4,0)</f>
        <v>0</v>
      </c>
      <c r="U211" s="3">
        <f>IF(R211="Leeds City AC",4,0)</f>
        <v>0</v>
      </c>
      <c r="V211" s="3">
        <f>IF(R211="Spenborough &amp; District AC",4,0)</f>
        <v>0</v>
      </c>
    </row>
    <row r="212" spans="1:22" x14ac:dyDescent="0.2">
      <c r="A212" s="4">
        <v>6</v>
      </c>
      <c r="B212" s="5"/>
      <c r="C212" s="6"/>
      <c r="D212" s="5" t="str">
        <f>IF(B212="","",LOOKUP(B212,Entries!B$2:B$995,Entries!K$2:K$995))</f>
        <v/>
      </c>
      <c r="E212" s="5" t="str">
        <f>IF(B212="","",LOOKUP(B212,Entries!B$2:B$995,Entries!E$2:E$995))</f>
        <v/>
      </c>
      <c r="F212" s="5" t="str">
        <f>IF(B212="","",LOOKUP(B212,Entries!B$2:B$995,Entries!F$2:F$995))</f>
        <v/>
      </c>
      <c r="G212" s="5" t="str">
        <f>IF(B212="","",LOOKUP(B212,Entries!B$2:B$995,Entries!G$2:G$995))</f>
        <v/>
      </c>
      <c r="H212" s="10">
        <f>IF(F212="Halifax Harriers",3,0)</f>
        <v>0</v>
      </c>
      <c r="I212" s="10">
        <f>IF(F212="Leeds City AC",3,0)</f>
        <v>0</v>
      </c>
      <c r="J212" s="10">
        <f>IF(F212="Spenborough &amp; District AC",3,0)</f>
        <v>0</v>
      </c>
      <c r="M212" s="4">
        <v>6</v>
      </c>
      <c r="N212" s="5"/>
      <c r="O212" s="6"/>
      <c r="P212" s="5" t="str">
        <f>IF(N212="","",LOOKUP(N212,Entries!B$2:B$995,Entries!K$2:K$995))</f>
        <v/>
      </c>
      <c r="Q212" s="5" t="str">
        <f>IF(N212="","",LOOKUP(N212,Entries!B$2:B$995,Entries!E$2:E$995))</f>
        <v/>
      </c>
      <c r="R212" s="5" t="str">
        <f>IF(N212="","",LOOKUP(N212,Entries!B$2:B$995,Entries!F$2:F$995))</f>
        <v/>
      </c>
      <c r="S212" s="5" t="str">
        <f>IF(N212="","",LOOKUP(N212,Entries!B$2:B$995,Entries!G$2:G$995))</f>
        <v/>
      </c>
      <c r="T212" s="3">
        <f>IF(R212="Halifax Harriers",3,0)</f>
        <v>0</v>
      </c>
      <c r="U212" s="3">
        <f>IF(R212="Leeds City AC",3,0)</f>
        <v>0</v>
      </c>
      <c r="V212" s="3">
        <f>IF(R212="Spenborough &amp; District AC",3,0)</f>
        <v>0</v>
      </c>
    </row>
    <row r="213" spans="1:22" x14ac:dyDescent="0.2">
      <c r="A213" s="4">
        <v>7</v>
      </c>
      <c r="B213" s="5"/>
      <c r="C213" s="6"/>
      <c r="D213" s="5" t="str">
        <f>IF(B213="","",LOOKUP(B213,Entries!B$2:B$995,Entries!K$2:K$995))</f>
        <v/>
      </c>
      <c r="E213" s="5" t="str">
        <f>IF(B213="","",LOOKUP(B213,Entries!B$2:B$995,Entries!E$2:E$995))</f>
        <v/>
      </c>
      <c r="F213" s="5" t="str">
        <f>IF(B213="","",LOOKUP(B213,Entries!B$2:B$995,Entries!F$2:F$995))</f>
        <v/>
      </c>
      <c r="G213" s="5" t="str">
        <f>IF(B213="","",LOOKUP(B213,Entries!B$2:B$995,Entries!G$2:G$995))</f>
        <v/>
      </c>
      <c r="H213" s="10">
        <f>IF(F213="Halifax Harriers",2,0)</f>
        <v>0</v>
      </c>
      <c r="I213" s="10">
        <f>IF(F213="Leeds City AC",2,0)</f>
        <v>0</v>
      </c>
      <c r="J213" s="10">
        <f>IF(F213="Spenborough &amp; District AC",2,0)</f>
        <v>0</v>
      </c>
      <c r="M213" s="4">
        <v>7</v>
      </c>
      <c r="N213" s="5"/>
      <c r="O213" s="6"/>
      <c r="P213" s="5" t="str">
        <f>IF(N213="","",LOOKUP(N213,Entries!B$2:B$995,Entries!K$2:K$995))</f>
        <v/>
      </c>
      <c r="Q213" s="5" t="str">
        <f>IF(N213="","",LOOKUP(N213,Entries!B$2:B$995,Entries!E$2:E$995))</f>
        <v/>
      </c>
      <c r="R213" s="5" t="str">
        <f>IF(N213="","",LOOKUP(N213,Entries!B$2:B$995,Entries!F$2:F$995))</f>
        <v/>
      </c>
      <c r="S213" s="5" t="str">
        <f>IF(N213="","",LOOKUP(N213,Entries!B$2:B$995,Entries!G$2:G$995))</f>
        <v/>
      </c>
      <c r="T213" s="3">
        <f>IF(R213="Halifax Harriers",2,0)</f>
        <v>0</v>
      </c>
      <c r="U213" s="3">
        <f>IF(R213="Leeds City AC",2,0)</f>
        <v>0</v>
      </c>
      <c r="V213" s="3">
        <f>IF(R213="Spenborough &amp; District AC",2,0)</f>
        <v>0</v>
      </c>
    </row>
    <row r="214" spans="1:22" x14ac:dyDescent="0.2">
      <c r="A214" s="4">
        <v>8</v>
      </c>
      <c r="B214" s="5"/>
      <c r="C214" s="6"/>
      <c r="D214" s="5" t="str">
        <f>IF(B214="","",LOOKUP(B214,Entries!B$2:B$995,Entries!K$2:K$995))</f>
        <v/>
      </c>
      <c r="E214" s="5" t="str">
        <f>IF(B214="","",LOOKUP(B214,Entries!B$2:B$995,Entries!E$2:E$995))</f>
        <v/>
      </c>
      <c r="F214" s="5" t="str">
        <f>IF(B214="","",LOOKUP(B214,Entries!B$2:B$995,Entries!F$2:F$995))</f>
        <v/>
      </c>
      <c r="G214" s="5" t="str">
        <f>IF(B214="","",LOOKUP(B214,Entries!B$2:B$995,Entries!G$2:G$995))</f>
        <v/>
      </c>
      <c r="H214" s="10">
        <f>IF(F214="Halifax Harriers",1,0)</f>
        <v>0</v>
      </c>
      <c r="I214" s="10">
        <f>IF(G214="Leeds City AC",1,0)</f>
        <v>0</v>
      </c>
      <c r="J214" s="10">
        <f>IF(F214="Spenborough &amp; District AC",1,0)</f>
        <v>0</v>
      </c>
      <c r="M214" s="4">
        <v>8</v>
      </c>
      <c r="N214" s="5"/>
      <c r="O214" s="6"/>
      <c r="P214" s="5" t="str">
        <f>IF(N214="","",LOOKUP(N214,Entries!B$2:B$995,Entries!K$2:K$995))</f>
        <v/>
      </c>
      <c r="Q214" s="5" t="str">
        <f>IF(N214="","",LOOKUP(N214,Entries!B$2:B$995,Entries!E$2:E$995))</f>
        <v/>
      </c>
      <c r="R214" s="5" t="str">
        <f>IF(N214="","",LOOKUP(N214,Entries!B$2:B$995,Entries!F$2:F$995))</f>
        <v/>
      </c>
      <c r="S214" s="5" t="str">
        <f>IF(N214="","",LOOKUP(N214,Entries!B$2:B$995,Entries!G$2:G$995))</f>
        <v/>
      </c>
      <c r="T214" s="3">
        <f>IF(R214="Halifax Harriers",1,0)</f>
        <v>0</v>
      </c>
      <c r="U214" s="3">
        <f>IF(S214="Leeds City AC",1,0)</f>
        <v>0</v>
      </c>
      <c r="V214" s="3">
        <f>IF(R214="Spenborough &amp; District AC",1,0)</f>
        <v>0</v>
      </c>
    </row>
    <row r="215" spans="1:22" x14ac:dyDescent="0.2">
      <c r="A215" s="4"/>
      <c r="B215" s="5"/>
      <c r="C215" s="6"/>
      <c r="D215" s="8" t="s">
        <v>17</v>
      </c>
      <c r="E215" s="9">
        <f>SUM(H207:H214)</f>
        <v>15</v>
      </c>
      <c r="F215" s="9" t="s">
        <v>108</v>
      </c>
      <c r="G215" s="9"/>
      <c r="M215" s="151"/>
      <c r="N215" s="133"/>
      <c r="O215" s="134"/>
      <c r="P215" s="8" t="s">
        <v>17</v>
      </c>
      <c r="Q215" s="9">
        <f>SUM(T207:T214)</f>
        <v>0</v>
      </c>
      <c r="R215" s="9" t="s">
        <v>108</v>
      </c>
      <c r="S215" s="9"/>
      <c r="T215" s="2"/>
      <c r="U215" s="2"/>
      <c r="V215" s="2"/>
    </row>
    <row r="216" spans="1:22" x14ac:dyDescent="0.2">
      <c r="A216" s="4"/>
      <c r="B216" s="5"/>
      <c r="C216" s="6"/>
      <c r="D216" s="8"/>
      <c r="E216" s="9">
        <f>SUM(I207:I214)</f>
        <v>0</v>
      </c>
      <c r="F216" s="9" t="s">
        <v>1183</v>
      </c>
      <c r="G216" s="9"/>
      <c r="M216" s="151"/>
      <c r="N216" s="133"/>
      <c r="O216" s="134"/>
      <c r="P216" s="9"/>
      <c r="Q216" s="9">
        <f>SUM(U207:U214)</f>
        <v>0</v>
      </c>
      <c r="R216" s="9" t="s">
        <v>1183</v>
      </c>
      <c r="S216" s="9"/>
    </row>
    <row r="217" spans="1:22" ht="13.5" thickBot="1" x14ac:dyDescent="0.25">
      <c r="A217" s="4"/>
      <c r="B217" s="5"/>
      <c r="C217" s="6"/>
      <c r="D217" s="9"/>
      <c r="E217" s="9">
        <f>SUM(J207:J214)</f>
        <v>11</v>
      </c>
      <c r="F217" s="9" t="s">
        <v>1338</v>
      </c>
      <c r="G217" s="9"/>
      <c r="M217" s="151"/>
      <c r="N217" s="133"/>
      <c r="O217" s="134"/>
      <c r="P217" s="9"/>
      <c r="Q217" s="9">
        <f>SUM(V207:V214)</f>
        <v>15</v>
      </c>
      <c r="R217" s="9" t="s">
        <v>1338</v>
      </c>
      <c r="S217" s="9"/>
    </row>
    <row r="218" spans="1:22" ht="13.5" thickBot="1" x14ac:dyDescent="0.25">
      <c r="A218" s="235" t="s">
        <v>91</v>
      </c>
      <c r="B218" s="236"/>
      <c r="C218" s="236"/>
      <c r="D218" s="236"/>
      <c r="E218" s="236"/>
      <c r="F218" s="236"/>
      <c r="G218" s="237"/>
      <c r="M218" s="130"/>
      <c r="N218" s="127"/>
      <c r="O218" s="127"/>
      <c r="P218" s="128" t="s">
        <v>46</v>
      </c>
      <c r="Q218" s="127"/>
      <c r="R218" s="131"/>
      <c r="S218" s="141"/>
    </row>
    <row r="219" spans="1:22" x14ac:dyDescent="0.2">
      <c r="A219" s="4">
        <v>1</v>
      </c>
      <c r="B219" s="5"/>
      <c r="C219" s="6"/>
      <c r="D219" s="5" t="str">
        <f>IF(B219="","",LOOKUP(B219,Entries!B$2:B$995,Entries!K$2:K$995))</f>
        <v/>
      </c>
      <c r="E219" s="5" t="str">
        <f>IF(B219="","",LOOKUP(B219,Entries!B$2:B$995,Entries!E$2:E$995))</f>
        <v/>
      </c>
      <c r="F219" s="5" t="str">
        <f>IF(B219="","",LOOKUP(B219,Entries!B$2:B$995,Entries!F$2:F$995))</f>
        <v/>
      </c>
      <c r="G219" s="5" t="str">
        <f>IF(B219="","",LOOKUP(B219,Entries!B$2:B$995,Entries!G$2:G$995))</f>
        <v/>
      </c>
      <c r="H219" s="10">
        <f>IF(F219="Halifax Harriers",8,0)</f>
        <v>0</v>
      </c>
      <c r="I219" s="10">
        <f>IF(F219="Leeds City AC",8,0)</f>
        <v>0</v>
      </c>
      <c r="J219" s="10">
        <f>IF(F219="Spenborough &amp; District AC",8,0)</f>
        <v>0</v>
      </c>
      <c r="M219" s="123">
        <v>1</v>
      </c>
      <c r="N219" s="124"/>
      <c r="O219" s="125"/>
      <c r="P219" s="124" t="str">
        <f>IF(N219="","",LOOKUP(N219,Entries!B$2:B$995,Entries!K$2:K$995))</f>
        <v/>
      </c>
      <c r="Q219" s="124" t="str">
        <f>IF(N219="","",LOOKUP(N219,Entries!B$2:B$995,Entries!E$2:E$995))</f>
        <v/>
      </c>
      <c r="R219" s="126" t="str">
        <f>IF(N219="","",LOOKUP(N219,Entries!B$2:B$995,Entries!F$2:F$995))</f>
        <v/>
      </c>
      <c r="S219" s="124" t="str">
        <f>IF(N219="","",LOOKUP(N219,Entries!B$2:B$995,Entries!G$2:G$995))</f>
        <v/>
      </c>
      <c r="T219" s="3">
        <f>IF(R219="Halifax Harriers",8,0)</f>
        <v>0</v>
      </c>
      <c r="U219" s="3">
        <f>IF(R219="Leeds City AC",8,0)</f>
        <v>0</v>
      </c>
      <c r="V219" s="3">
        <f>IF(R219="Spenborough &amp; District AC",8,0)</f>
        <v>0</v>
      </c>
    </row>
    <row r="220" spans="1:22" x14ac:dyDescent="0.2">
      <c r="A220" s="4">
        <v>2</v>
      </c>
      <c r="B220" s="5"/>
      <c r="C220" s="6"/>
      <c r="D220" s="5" t="str">
        <f>IF(B220="","",LOOKUP(B220,Entries!B$2:B$995,Entries!K$2:K$995))</f>
        <v/>
      </c>
      <c r="E220" s="5" t="str">
        <f>IF(B220="","",LOOKUP(B220,Entries!B$2:B$995,Entries!E$2:E$995))</f>
        <v/>
      </c>
      <c r="F220" s="5" t="str">
        <f>IF(B220="","",LOOKUP(B220,Entries!B$2:B$995,Entries!F$2:F$995))</f>
        <v/>
      </c>
      <c r="G220" s="5" t="str">
        <f>IF(B220="","",LOOKUP(B220,Entries!B$2:B$995,Entries!G$2:G$995))</f>
        <v/>
      </c>
      <c r="H220" s="10">
        <f>IF(F220="Halifax Harriers",7,0)</f>
        <v>0</v>
      </c>
      <c r="I220" s="10">
        <f>IF(F220="Leeds City AC",7,0)</f>
        <v>0</v>
      </c>
      <c r="J220" s="10">
        <f>IF(F220="Spenborough &amp; District AC",7,0)</f>
        <v>0</v>
      </c>
      <c r="M220" s="4">
        <v>2</v>
      </c>
      <c r="N220" s="5"/>
      <c r="O220" s="6"/>
      <c r="P220" s="5" t="str">
        <f>IF(N220="","",LOOKUP(N220,Entries!B$2:B$995,Entries!K$2:K$995))</f>
        <v/>
      </c>
      <c r="Q220" s="5" t="str">
        <f>IF(N220="","",LOOKUP(N220,Entries!B$2:B$995,Entries!E$2:E$995))</f>
        <v/>
      </c>
      <c r="R220" s="5" t="str">
        <f>IF(N220="","",LOOKUP(N220,Entries!B$2:B$995,Entries!F$2:F$995))</f>
        <v/>
      </c>
      <c r="S220" s="5" t="str">
        <f>IF(N220="","",LOOKUP(N220,Entries!B$2:B$995,Entries!G$2:G$995))</f>
        <v/>
      </c>
      <c r="T220" s="3">
        <f>IF(R220="Halifax Harriers",7,0)</f>
        <v>0</v>
      </c>
      <c r="U220" s="3">
        <f>IF(R220="Leeds City AC",7,0)</f>
        <v>0</v>
      </c>
      <c r="V220" s="3">
        <f>IF(R220="Spenborough &amp; District AC",7,0)</f>
        <v>0</v>
      </c>
    </row>
    <row r="221" spans="1:22" x14ac:dyDescent="0.2">
      <c r="A221" s="4">
        <v>3</v>
      </c>
      <c r="B221" s="5"/>
      <c r="C221" s="6"/>
      <c r="D221" s="5" t="str">
        <f>IF(B221="","",LOOKUP(B221,Entries!B$2:B$995,Entries!K$2:K$995))</f>
        <v/>
      </c>
      <c r="E221" s="5" t="str">
        <f>IF(B221="","",LOOKUP(B221,Entries!B$2:B$995,Entries!E$2:E$995))</f>
        <v/>
      </c>
      <c r="F221" s="5" t="str">
        <f>IF(B221="","",LOOKUP(B221,Entries!B$2:B$995,Entries!F$2:F$995))</f>
        <v/>
      </c>
      <c r="G221" s="5" t="str">
        <f>IF(B221="","",LOOKUP(B221,Entries!B$2:B$995,Entries!G$2:G$995))</f>
        <v/>
      </c>
      <c r="H221" s="10">
        <f>IF(F221="Halifax Harriers",6,0)</f>
        <v>0</v>
      </c>
      <c r="I221" s="10">
        <f>IF(F221="Leeds City AC",6,0)</f>
        <v>0</v>
      </c>
      <c r="J221" s="10">
        <f>IF(F221="Spenborough &amp; District AC",6,0)</f>
        <v>0</v>
      </c>
      <c r="M221" s="4">
        <v>3</v>
      </c>
      <c r="N221" s="5"/>
      <c r="O221" s="6"/>
      <c r="P221" s="5" t="str">
        <f>IF(N221="","",LOOKUP(N221,Entries!B$2:B$995,Entries!K$2:K$995))</f>
        <v/>
      </c>
      <c r="Q221" s="5" t="str">
        <f>IF(N221="","",LOOKUP(N221,Entries!B$2:B$995,Entries!E$2:E$995))</f>
        <v/>
      </c>
      <c r="R221" s="5" t="str">
        <f>IF(N221="","",LOOKUP(N221,Entries!B$2:B$995,Entries!F$2:F$995))</f>
        <v/>
      </c>
      <c r="S221" s="5" t="str">
        <f>IF(N221="","",LOOKUP(N221,Entries!B$2:B$995,Entries!G$2:G$995))</f>
        <v/>
      </c>
      <c r="T221" s="3">
        <f>IF(R221="Halifax Harriers",6,0)</f>
        <v>0</v>
      </c>
      <c r="U221" s="3">
        <f>IF(R221="Leeds City AC",6,0)</f>
        <v>0</v>
      </c>
      <c r="V221" s="3">
        <f>IF(R221="Spenborough &amp; District AC",6,0)</f>
        <v>0</v>
      </c>
    </row>
    <row r="222" spans="1:22" x14ac:dyDescent="0.2">
      <c r="A222" s="4">
        <v>4</v>
      </c>
      <c r="B222" s="5"/>
      <c r="C222" s="6"/>
      <c r="D222" s="5" t="str">
        <f>IF(B222="","",LOOKUP(B222,Entries!B$2:B$995,Entries!K$2:K$995))</f>
        <v/>
      </c>
      <c r="E222" s="5" t="str">
        <f>IF(B222="","",LOOKUP(B222,Entries!B$2:B$995,Entries!E$2:E$995))</f>
        <v/>
      </c>
      <c r="F222" s="5" t="str">
        <f>IF(B222="","",LOOKUP(B222,Entries!B$2:B$995,Entries!F$2:F$995))</f>
        <v/>
      </c>
      <c r="G222" s="5" t="str">
        <f>IF(B222="","",LOOKUP(B222,Entries!B$2:B$995,Entries!G$2:G$995))</f>
        <v/>
      </c>
      <c r="H222" s="10">
        <f>IF(F222="Halifax Harriers",5,0)</f>
        <v>0</v>
      </c>
      <c r="I222" s="10">
        <f>IF(F222="Leeds City AC",5,0)</f>
        <v>0</v>
      </c>
      <c r="J222" s="10">
        <f>IF(F222="Spenborough &amp; District AC",5,0)</f>
        <v>0</v>
      </c>
      <c r="M222" s="4">
        <v>4</v>
      </c>
      <c r="N222" s="5"/>
      <c r="O222" s="6"/>
      <c r="P222" s="5" t="str">
        <f>IF(N222="","",LOOKUP(N222,Entries!B$2:B$995,Entries!K$2:K$995))</f>
        <v/>
      </c>
      <c r="Q222" s="5" t="str">
        <f>IF(N222="","",LOOKUP(N222,Entries!B$2:B$995,Entries!E$2:E$995))</f>
        <v/>
      </c>
      <c r="R222" s="5" t="str">
        <f>IF(N222="","",LOOKUP(N222,Entries!B$2:B$995,Entries!F$2:F$995))</f>
        <v/>
      </c>
      <c r="S222" s="5" t="str">
        <f>IF(N222="","",LOOKUP(N222,Entries!B$2:B$995,Entries!G$2:G$995))</f>
        <v/>
      </c>
      <c r="T222" s="3">
        <f>IF(R222="Halifax Harriers",5,0)</f>
        <v>0</v>
      </c>
      <c r="U222" s="3">
        <f>IF(R222="Leeds City AC",5,0)</f>
        <v>0</v>
      </c>
      <c r="V222" s="3">
        <f>IF(R222="Spenborough &amp; District AC",5,0)</f>
        <v>0</v>
      </c>
    </row>
    <row r="223" spans="1:22" x14ac:dyDescent="0.2">
      <c r="A223" s="4">
        <v>5</v>
      </c>
      <c r="B223" s="5"/>
      <c r="C223" s="6"/>
      <c r="D223" s="5" t="str">
        <f>IF(B223="","",LOOKUP(B223,Entries!B$2:B$995,Entries!K$2:K$995))</f>
        <v/>
      </c>
      <c r="E223" s="5" t="str">
        <f>IF(B223="","",LOOKUP(B223,Entries!B$2:B$995,Entries!E$2:E$995))</f>
        <v/>
      </c>
      <c r="F223" s="5" t="str">
        <f>IF(B223="","",LOOKUP(B223,Entries!B$2:B$995,Entries!F$2:F$995))</f>
        <v/>
      </c>
      <c r="G223" s="5" t="str">
        <f>IF(B223="","",LOOKUP(B223,Entries!B$2:B$995,Entries!G$2:G$995))</f>
        <v/>
      </c>
      <c r="H223" s="10">
        <f>IF(F223="Halifax Harriers",4,0)</f>
        <v>0</v>
      </c>
      <c r="I223" s="10">
        <f>IF(F223="Leeds City AC",4,0)</f>
        <v>0</v>
      </c>
      <c r="J223" s="10">
        <f>IF(F223="Spenborough &amp; District AC",4,0)</f>
        <v>0</v>
      </c>
      <c r="M223" s="4">
        <v>5</v>
      </c>
      <c r="N223" s="5"/>
      <c r="O223" s="6"/>
      <c r="P223" s="5" t="str">
        <f>IF(N223="","",LOOKUP(N223,Entries!B$2:B$995,Entries!K$2:K$995))</f>
        <v/>
      </c>
      <c r="Q223" s="5" t="str">
        <f>IF(N223="","",LOOKUP(N223,Entries!B$2:B$995,Entries!E$2:E$995))</f>
        <v/>
      </c>
      <c r="R223" s="5" t="str">
        <f>IF(N223="","",LOOKUP(N223,Entries!B$2:B$995,Entries!F$2:F$995))</f>
        <v/>
      </c>
      <c r="S223" s="5" t="str">
        <f>IF(N223="","",LOOKUP(N223,Entries!B$2:B$995,Entries!G$2:G$995))</f>
        <v/>
      </c>
      <c r="T223" s="3">
        <f>IF(R223="Halifax Harriers",4,0)</f>
        <v>0</v>
      </c>
      <c r="U223" s="3">
        <f>IF(R223="Leeds City AC",4,0)</f>
        <v>0</v>
      </c>
      <c r="V223" s="3">
        <f>IF(R223="Spenborough &amp; District AC",4,0)</f>
        <v>0</v>
      </c>
    </row>
    <row r="224" spans="1:22" x14ac:dyDescent="0.2">
      <c r="A224" s="4">
        <v>6</v>
      </c>
      <c r="B224" s="5"/>
      <c r="C224" s="6"/>
      <c r="D224" s="5" t="str">
        <f>IF(B224="","",LOOKUP(B224,Entries!B$2:B$995,Entries!K$2:K$995))</f>
        <v/>
      </c>
      <c r="E224" s="5" t="str">
        <f>IF(B224="","",LOOKUP(B224,Entries!B$2:B$995,Entries!E$2:E$995))</f>
        <v/>
      </c>
      <c r="F224" s="5" t="str">
        <f>IF(B224="","",LOOKUP(B224,Entries!B$2:B$995,Entries!F$2:F$995))</f>
        <v/>
      </c>
      <c r="G224" s="5" t="str">
        <f>IF(B224="","",LOOKUP(B224,Entries!B$2:B$995,Entries!G$2:G$995))</f>
        <v/>
      </c>
      <c r="H224" s="10">
        <f>IF(F224="Halifax Harriers",3,0)</f>
        <v>0</v>
      </c>
      <c r="I224" s="10">
        <f>IF(F224="Leeds City AC",3,0)</f>
        <v>0</v>
      </c>
      <c r="J224" s="10">
        <f>IF(F224="Spenborough &amp; District AC",3,0)</f>
        <v>0</v>
      </c>
      <c r="M224" s="4">
        <v>6</v>
      </c>
      <c r="N224" s="5"/>
      <c r="O224" s="6"/>
      <c r="P224" s="5" t="str">
        <f>IF(N224="","",LOOKUP(N224,Entries!B$2:B$995,Entries!K$2:K$995))</f>
        <v/>
      </c>
      <c r="Q224" s="5" t="str">
        <f>IF(N224="","",LOOKUP(N224,Entries!B$2:B$995,Entries!E$2:E$995))</f>
        <v/>
      </c>
      <c r="R224" s="5" t="str">
        <f>IF(N224="","",LOOKUP(N224,Entries!B$2:B$995,Entries!F$2:F$995))</f>
        <v/>
      </c>
      <c r="S224" s="5" t="str">
        <f>IF(N224="","",LOOKUP(N224,Entries!B$2:B$995,Entries!G$2:G$995))</f>
        <v/>
      </c>
      <c r="T224" s="3">
        <f>IF(R224="Halifax Harriers",3,0)</f>
        <v>0</v>
      </c>
      <c r="U224" s="3">
        <f>IF(R224="Leeds City AC",3,0)</f>
        <v>0</v>
      </c>
      <c r="V224" s="3">
        <f>IF(R224="Spenborough &amp; District AC",3,0)</f>
        <v>0</v>
      </c>
    </row>
    <row r="225" spans="1:22" x14ac:dyDescent="0.2">
      <c r="A225" s="4">
        <v>7</v>
      </c>
      <c r="B225" s="5"/>
      <c r="C225" s="6"/>
      <c r="D225" s="5" t="str">
        <f>IF(B225="","",LOOKUP(B225,Entries!B$2:B$995,Entries!K$2:K$995))</f>
        <v/>
      </c>
      <c r="E225" s="5" t="str">
        <f>IF(B225="","",LOOKUP(B225,Entries!B$2:B$995,Entries!E$2:E$995))</f>
        <v/>
      </c>
      <c r="F225" s="5" t="str">
        <f>IF(B225="","",LOOKUP(B225,Entries!B$2:B$995,Entries!F$2:F$995))</f>
        <v/>
      </c>
      <c r="G225" s="5" t="str">
        <f>IF(B225="","",LOOKUP(B225,Entries!B$2:B$995,Entries!G$2:G$995))</f>
        <v/>
      </c>
      <c r="H225" s="10">
        <f>IF(F225="Halifax Harriers",2,0)</f>
        <v>0</v>
      </c>
      <c r="I225" s="10">
        <f>IF(F225="Leeds City AC",2,0)</f>
        <v>0</v>
      </c>
      <c r="J225" s="10">
        <f>IF(F225="Spenborough &amp; District AC",2,0)</f>
        <v>0</v>
      </c>
      <c r="M225" s="4">
        <v>7</v>
      </c>
      <c r="N225" s="5"/>
      <c r="O225" s="6"/>
      <c r="P225" s="5" t="str">
        <f>IF(N225="","",LOOKUP(N225,Entries!B$2:B$995,Entries!K$2:K$995))</f>
        <v/>
      </c>
      <c r="Q225" s="5" t="str">
        <f>IF(N225="","",LOOKUP(N225,Entries!B$2:B$995,Entries!E$2:E$995))</f>
        <v/>
      </c>
      <c r="R225" s="5" t="str">
        <f>IF(N225="","",LOOKUP(N225,Entries!B$2:B$995,Entries!F$2:F$995))</f>
        <v/>
      </c>
      <c r="S225" s="5" t="str">
        <f>IF(N225="","",LOOKUP(N225,Entries!B$2:B$995,Entries!G$2:G$995))</f>
        <v/>
      </c>
      <c r="T225" s="3">
        <f>IF(R225="Halifax Harriers",2,0)</f>
        <v>0</v>
      </c>
      <c r="U225" s="3">
        <f>IF(R225="Leeds City AC",2,0)</f>
        <v>0</v>
      </c>
      <c r="V225" s="3">
        <f>IF(R225="Spenborough &amp; District AC",2,0)</f>
        <v>0</v>
      </c>
    </row>
    <row r="226" spans="1:22" x14ac:dyDescent="0.2">
      <c r="A226" s="4">
        <v>8</v>
      </c>
      <c r="B226" s="5"/>
      <c r="C226" s="6"/>
      <c r="D226" s="5" t="str">
        <f>IF(B226="","",LOOKUP(B226,Entries!B$2:B$995,Entries!K$2:K$995))</f>
        <v/>
      </c>
      <c r="E226" s="5" t="str">
        <f>IF(B226="","",LOOKUP(B226,Entries!B$2:B$995,Entries!E$2:E$995))</f>
        <v/>
      </c>
      <c r="F226" s="5" t="str">
        <f>IF(B226="","",LOOKUP(B226,Entries!B$2:B$995,Entries!F$2:F$995))</f>
        <v/>
      </c>
      <c r="G226" s="5" t="str">
        <f>IF(B226="","",LOOKUP(B226,Entries!B$2:B$995,Entries!G$2:G$995))</f>
        <v/>
      </c>
      <c r="H226" s="10">
        <f>IF(F226="Halifax Harriers",1,0)</f>
        <v>0</v>
      </c>
      <c r="I226" s="10">
        <f>IF(G226="Leeds City AC",1,0)</f>
        <v>0</v>
      </c>
      <c r="J226" s="10">
        <f>IF(F226="Spenborough &amp; District AC",1,0)</f>
        <v>0</v>
      </c>
      <c r="M226" s="4">
        <v>8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3">
        <f>IF(R226="Halifax Harriers",1,0)</f>
        <v>0</v>
      </c>
      <c r="U226" s="3">
        <f>IF(S226="Leeds City AC",1,0)</f>
        <v>0</v>
      </c>
      <c r="V226" s="3">
        <f>IF(R226="Spenborough &amp; District AC",1,0)</f>
        <v>0</v>
      </c>
    </row>
    <row r="227" spans="1:22" x14ac:dyDescent="0.2">
      <c r="A227" s="4"/>
      <c r="B227" s="5"/>
      <c r="C227" s="6"/>
      <c r="D227" s="8" t="s">
        <v>17</v>
      </c>
      <c r="E227" s="9">
        <f>SUM(H219:H226)</f>
        <v>0</v>
      </c>
      <c r="F227" s="9" t="s">
        <v>108</v>
      </c>
      <c r="G227" s="9"/>
      <c r="M227" s="4"/>
      <c r="N227" s="5"/>
      <c r="O227" s="6"/>
      <c r="P227" s="8" t="s">
        <v>17</v>
      </c>
      <c r="Q227" s="9">
        <f>SUM(T219:T226)</f>
        <v>0</v>
      </c>
      <c r="R227" s="9" t="s">
        <v>108</v>
      </c>
      <c r="S227" s="9"/>
    </row>
    <row r="228" spans="1:22" x14ac:dyDescent="0.2">
      <c r="A228" s="4"/>
      <c r="B228" s="5"/>
      <c r="C228" s="6"/>
      <c r="D228" s="8"/>
      <c r="E228" s="9">
        <f>SUM(I219:I226)</f>
        <v>0</v>
      </c>
      <c r="F228" s="9" t="s">
        <v>1183</v>
      </c>
      <c r="G228" s="9"/>
      <c r="M228" s="4"/>
      <c r="N228" s="5"/>
      <c r="O228" s="6"/>
      <c r="P228" s="9"/>
      <c r="Q228" s="9">
        <f>SUM(U219:U226)</f>
        <v>0</v>
      </c>
      <c r="R228" s="9" t="s">
        <v>1183</v>
      </c>
      <c r="S228" s="9"/>
    </row>
    <row r="229" spans="1:22" ht="13.5" thickBot="1" x14ac:dyDescent="0.25">
      <c r="A229" s="4"/>
      <c r="B229" s="5"/>
      <c r="C229" s="6"/>
      <c r="D229" s="9"/>
      <c r="E229" s="9">
        <f>SUM(J219:J226)</f>
        <v>0</v>
      </c>
      <c r="F229" s="9" t="s">
        <v>1338</v>
      </c>
      <c r="G229" s="9"/>
      <c r="M229" s="4"/>
      <c r="N229" s="5"/>
      <c r="O229" s="6"/>
      <c r="P229" s="9"/>
      <c r="Q229" s="9">
        <f>SUM(V219:V226)</f>
        <v>0</v>
      </c>
      <c r="R229" s="9" t="s">
        <v>1338</v>
      </c>
      <c r="S229" s="9"/>
    </row>
    <row r="230" spans="1:22" ht="13.5" thickBot="1" x14ac:dyDescent="0.25">
      <c r="A230" s="235" t="s">
        <v>70</v>
      </c>
      <c r="B230" s="236"/>
      <c r="C230" s="236"/>
      <c r="D230" s="236"/>
      <c r="E230" s="236"/>
      <c r="F230" s="236"/>
      <c r="G230" s="237"/>
      <c r="M230" s="130"/>
      <c r="N230" s="127"/>
      <c r="O230" s="127"/>
      <c r="P230" s="128" t="s">
        <v>47</v>
      </c>
      <c r="Q230" s="127"/>
      <c r="R230" s="131"/>
      <c r="S230" s="141"/>
    </row>
    <row r="231" spans="1:22" x14ac:dyDescent="0.2">
      <c r="A231" s="4">
        <v>1</v>
      </c>
      <c r="B231" s="5">
        <v>812</v>
      </c>
      <c r="C231" s="6" t="s">
        <v>1449</v>
      </c>
      <c r="D231" s="5" t="str">
        <f>IF(B231="","",LOOKUP(B231,Entries!B$2:B$995,Entries!K$2:K$995))</f>
        <v>Benjamin Stirk</v>
      </c>
      <c r="E231" s="5" t="str">
        <f>IF(B231="","",LOOKUP(B231,Entries!B$2:B$995,Entries!E$2:E$995))</f>
        <v>M17</v>
      </c>
      <c r="F231" s="5" t="str">
        <f>IF(B231="","",LOOKUP(B231,Entries!B$2:B$995,Entries!F$2:F$995))</f>
        <v>Leeds City AC</v>
      </c>
      <c r="G231" s="5" t="str">
        <f>IF(B231="","",LOOKUP(B231,Entries!B$2:B$995,Entries!G$2:G$995))</f>
        <v>M</v>
      </c>
      <c r="H231" s="10">
        <f>IF(F231="Halifax Harriers",8,0)</f>
        <v>0</v>
      </c>
      <c r="I231" s="10">
        <f>IF(F231="Leeds City AC",8,0)</f>
        <v>8</v>
      </c>
      <c r="J231" s="10">
        <f>IF(F231="Spenborough &amp; District AC",8,0)</f>
        <v>0</v>
      </c>
      <c r="M231" s="123">
        <v>1</v>
      </c>
      <c r="N231" s="124">
        <v>751</v>
      </c>
      <c r="O231" s="125">
        <v>18.48</v>
      </c>
      <c r="P231" s="124" t="str">
        <f>IF(N231="","",LOOKUP(N231,Entries!B$2:B$995,Entries!K$2:K$995))</f>
        <v>Rebecca Chalfont</v>
      </c>
      <c r="Q231" s="124" t="str">
        <f>IF(N231="","",LOOKUP(N231,Entries!B$2:B$995,Entries!E$2:E$995))</f>
        <v>F15</v>
      </c>
      <c r="R231" s="126" t="str">
        <f>IF(N231="","",LOOKUP(N231,Entries!B$2:B$995,Entries!F$2:F$995))</f>
        <v>Leeds City AC</v>
      </c>
      <c r="S231" s="124" t="str">
        <f>IF(N231="","",LOOKUP(N231,Entries!B$2:B$995,Entries!G$2:G$995))</f>
        <v>F</v>
      </c>
      <c r="T231" s="3">
        <f>IF(R231="Halifax Harriers",8,0)</f>
        <v>0</v>
      </c>
      <c r="U231" s="3">
        <f>IF(R231="Leeds City AC",8,0)</f>
        <v>8</v>
      </c>
      <c r="V231" s="3">
        <f>IF(R231="Spenborough &amp; District AC",8,0)</f>
        <v>0</v>
      </c>
    </row>
    <row r="232" spans="1:22" x14ac:dyDescent="0.2">
      <c r="A232" s="4">
        <v>2</v>
      </c>
      <c r="B232" s="5">
        <v>809</v>
      </c>
      <c r="C232" s="6" t="s">
        <v>1450</v>
      </c>
      <c r="D232" s="5" t="str">
        <f>IF(B232="","",LOOKUP(B232,Entries!B$2:B$995,Entries!K$2:K$995))</f>
        <v>Xavier Nicolas</v>
      </c>
      <c r="E232" s="5" t="str">
        <f>IF(B232="","",LOOKUP(B232,Entries!B$2:B$995,Entries!E$2:E$995))</f>
        <v>M17</v>
      </c>
      <c r="F232" s="5" t="str">
        <f>IF(B232="","",LOOKUP(B232,Entries!B$2:B$995,Entries!F$2:F$995))</f>
        <v>Leeds City AC</v>
      </c>
      <c r="G232" s="5" t="str">
        <f>IF(B232="","",LOOKUP(B232,Entries!B$2:B$995,Entries!G$2:G$995))</f>
        <v>M</v>
      </c>
      <c r="H232" s="10">
        <f>IF(F232="Halifax Harriers",7,0)</f>
        <v>0</v>
      </c>
      <c r="I232" s="10">
        <f>IF(F232="Leeds City AC",7,0)</f>
        <v>7</v>
      </c>
      <c r="J232" s="10">
        <f>IF(F232="Spenborough &amp; District AC",7,0)</f>
        <v>0</v>
      </c>
      <c r="M232" s="4">
        <v>2</v>
      </c>
      <c r="N232" s="5">
        <v>750</v>
      </c>
      <c r="O232" s="6">
        <v>13.65</v>
      </c>
      <c r="P232" s="5" t="str">
        <f>IF(N232="","",LOOKUP(N232,Entries!B$2:B$995,Entries!K$2:K$995))</f>
        <v>Olivia Chalfont</v>
      </c>
      <c r="Q232" s="5" t="str">
        <f>IF(N232="","",LOOKUP(N232,Entries!B$2:B$995,Entries!E$2:E$995))</f>
        <v>F15</v>
      </c>
      <c r="R232" s="5" t="str">
        <f>IF(N232="","",LOOKUP(N232,Entries!B$2:B$995,Entries!F$2:F$995))</f>
        <v>Leeds City AC</v>
      </c>
      <c r="S232" s="5" t="str">
        <f>IF(N232="","",LOOKUP(N232,Entries!B$2:B$995,Entries!G$2:G$995))</f>
        <v>F</v>
      </c>
      <c r="T232" s="3">
        <f>IF(R232="Halifax Harriers",7,0)</f>
        <v>0</v>
      </c>
      <c r="U232" s="3">
        <f>IF(R232="Leeds City AC",7,0)</f>
        <v>7</v>
      </c>
      <c r="V232" s="3">
        <f>IF(R232="Spenborough &amp; District AC",7,0)</f>
        <v>0</v>
      </c>
    </row>
    <row r="233" spans="1:22" x14ac:dyDescent="0.2">
      <c r="A233" s="4">
        <v>3</v>
      </c>
      <c r="B233" s="5"/>
      <c r="C233" s="6"/>
      <c r="D233" s="5" t="str">
        <f>IF(B233="","",LOOKUP(B233,Entries!B$2:B$995,Entries!K$2:K$995))</f>
        <v/>
      </c>
      <c r="E233" s="5" t="str">
        <f>IF(B233="","",LOOKUP(B233,Entries!B$2:B$995,Entries!E$2:E$995))</f>
        <v/>
      </c>
      <c r="F233" s="5" t="str">
        <f>IF(B233="","",LOOKUP(B233,Entries!B$2:B$995,Entries!F$2:F$995))</f>
        <v/>
      </c>
      <c r="G233" s="5" t="str">
        <f>IF(B233="","",LOOKUP(B233,Entries!B$2:B$995,Entries!G$2:G$995))</f>
        <v/>
      </c>
      <c r="H233" s="10">
        <f>IF(F233="Halifax Harriers",6,0)</f>
        <v>0</v>
      </c>
      <c r="I233" s="10">
        <f>IF(F233="Leeds City AC",6,0)</f>
        <v>0</v>
      </c>
      <c r="J233" s="10">
        <f>IF(F233="Spenborough &amp; District AC",6,0)</f>
        <v>0</v>
      </c>
      <c r="M233" s="4">
        <v>3</v>
      </c>
      <c r="N233" s="5"/>
      <c r="O233" s="6"/>
      <c r="P233" s="5" t="str">
        <f>IF(N233="","",LOOKUP(N233,Entries!B$2:B$995,Entries!K$2:K$995))</f>
        <v/>
      </c>
      <c r="Q233" s="5" t="str">
        <f>IF(N233="","",LOOKUP(N233,Entries!B$2:B$995,Entries!E$2:E$995))</f>
        <v/>
      </c>
      <c r="R233" s="5" t="str">
        <f>IF(N233="","",LOOKUP(N233,Entries!B$2:B$995,Entries!F$2:F$995))</f>
        <v/>
      </c>
      <c r="S233" s="5" t="str">
        <f>IF(N233="","",LOOKUP(N233,Entries!B$2:B$995,Entries!G$2:G$995))</f>
        <v/>
      </c>
      <c r="T233" s="3">
        <f>IF(R233="Halifax Harriers",6,0)</f>
        <v>0</v>
      </c>
      <c r="U233" s="3">
        <f>IF(R233="Leeds City AC",6,0)</f>
        <v>0</v>
      </c>
      <c r="V233" s="3">
        <f>IF(R233="Spenborough &amp; District AC",6,0)</f>
        <v>0</v>
      </c>
    </row>
    <row r="234" spans="1:22" x14ac:dyDescent="0.2">
      <c r="A234" s="4">
        <v>4</v>
      </c>
      <c r="B234" s="5"/>
      <c r="C234" s="6"/>
      <c r="D234" s="5" t="str">
        <f>IF(B234="","",LOOKUP(B234,Entries!B$2:B$995,Entries!K$2:K$995))</f>
        <v/>
      </c>
      <c r="E234" s="5" t="str">
        <f>IF(B234="","",LOOKUP(B234,Entries!B$2:B$995,Entries!E$2:E$995))</f>
        <v/>
      </c>
      <c r="F234" s="5" t="str">
        <f>IF(B234="","",LOOKUP(B234,Entries!B$2:B$995,Entries!F$2:F$995))</f>
        <v/>
      </c>
      <c r="G234" s="5" t="str">
        <f>IF(B234="","",LOOKUP(B234,Entries!B$2:B$995,Entries!G$2:G$995))</f>
        <v/>
      </c>
      <c r="H234" s="10">
        <f>IF(F234="Halifax Harriers",5,0)</f>
        <v>0</v>
      </c>
      <c r="I234" s="10">
        <f>IF(F234="Leeds City AC",5,0)</f>
        <v>0</v>
      </c>
      <c r="J234" s="10">
        <f>IF(F234="Spenborough &amp; District AC",5,0)</f>
        <v>0</v>
      </c>
      <c r="M234" s="4">
        <v>4</v>
      </c>
      <c r="N234" s="5"/>
      <c r="O234" s="6"/>
      <c r="P234" s="5" t="str">
        <f>IF(N234="","",LOOKUP(N234,Entries!B$2:B$995,Entries!K$2:K$995))</f>
        <v/>
      </c>
      <c r="Q234" s="5" t="str">
        <f>IF(N234="","",LOOKUP(N234,Entries!B$2:B$995,Entries!E$2:E$995))</f>
        <v/>
      </c>
      <c r="R234" s="5" t="str">
        <f>IF(N234="","",LOOKUP(N234,Entries!B$2:B$995,Entries!F$2:F$995))</f>
        <v/>
      </c>
      <c r="S234" s="5" t="str">
        <f>IF(N234="","",LOOKUP(N234,Entries!B$2:B$995,Entries!G$2:G$995))</f>
        <v/>
      </c>
      <c r="T234" s="3">
        <f>IF(R234="Halifax Harriers",5,0)</f>
        <v>0</v>
      </c>
      <c r="U234" s="3">
        <f>IF(R234="Leeds City AC",5,0)</f>
        <v>0</v>
      </c>
      <c r="V234" s="3">
        <f>IF(R234="Spenborough &amp; District AC",5,0)</f>
        <v>0</v>
      </c>
    </row>
    <row r="235" spans="1:22" x14ac:dyDescent="0.2">
      <c r="A235" s="4">
        <v>5</v>
      </c>
      <c r="B235" s="5"/>
      <c r="C235" s="6"/>
      <c r="D235" s="5" t="str">
        <f>IF(B235="","",LOOKUP(B235,Entries!B$2:B$995,Entries!K$2:K$995))</f>
        <v/>
      </c>
      <c r="E235" s="5" t="str">
        <f>IF(B235="","",LOOKUP(B235,Entries!B$2:B$995,Entries!E$2:E$995))</f>
        <v/>
      </c>
      <c r="F235" s="5" t="str">
        <f>IF(B235="","",LOOKUP(B235,Entries!B$2:B$995,Entries!F$2:F$995))</f>
        <v/>
      </c>
      <c r="G235" s="5" t="str">
        <f>IF(B235="","",LOOKUP(B235,Entries!B$2:B$995,Entries!G$2:G$995))</f>
        <v/>
      </c>
      <c r="H235" s="10">
        <f>IF(F235="Halifax Harriers",4,0)</f>
        <v>0</v>
      </c>
      <c r="I235" s="10">
        <f>IF(F235="Leeds City AC",4,0)</f>
        <v>0</v>
      </c>
      <c r="J235" s="10">
        <f>IF(F235="Spenborough &amp; District AC",4,0)</f>
        <v>0</v>
      </c>
      <c r="M235" s="4">
        <v>5</v>
      </c>
      <c r="N235" s="5"/>
      <c r="O235" s="6"/>
      <c r="P235" s="5" t="str">
        <f>IF(N235="","",LOOKUP(N235,Entries!B$2:B$995,Entries!K$2:K$995))</f>
        <v/>
      </c>
      <c r="Q235" s="5" t="str">
        <f>IF(N235="","",LOOKUP(N235,Entries!B$2:B$995,Entries!E$2:E$995))</f>
        <v/>
      </c>
      <c r="R235" s="5" t="str">
        <f>IF(N235="","",LOOKUP(N235,Entries!B$2:B$995,Entries!F$2:F$995))</f>
        <v/>
      </c>
      <c r="S235" s="5" t="str">
        <f>IF(N235="","",LOOKUP(N235,Entries!B$2:B$995,Entries!G$2:G$995))</f>
        <v/>
      </c>
      <c r="T235" s="3">
        <f>IF(R235="Halifax Harriers",4,0)</f>
        <v>0</v>
      </c>
      <c r="U235" s="3">
        <f>IF(R235="Leeds City AC",4,0)</f>
        <v>0</v>
      </c>
      <c r="V235" s="3">
        <f>IF(R235="Spenborough &amp; District AC",4,0)</f>
        <v>0</v>
      </c>
    </row>
    <row r="236" spans="1:22" x14ac:dyDescent="0.2">
      <c r="A236" s="4">
        <v>6</v>
      </c>
      <c r="B236" s="5"/>
      <c r="C236" s="6"/>
      <c r="D236" s="5" t="str">
        <f>IF(B236="","",LOOKUP(B236,Entries!B$2:B$995,Entries!K$2:K$995))</f>
        <v/>
      </c>
      <c r="E236" s="5" t="str">
        <f>IF(B236="","",LOOKUP(B236,Entries!B$2:B$995,Entries!E$2:E$995))</f>
        <v/>
      </c>
      <c r="F236" s="5" t="str">
        <f>IF(B236="","",LOOKUP(B236,Entries!B$2:B$995,Entries!F$2:F$995))</f>
        <v/>
      </c>
      <c r="G236" s="5" t="str">
        <f>IF(B236="","",LOOKUP(B236,Entries!B$2:B$995,Entries!G$2:G$995))</f>
        <v/>
      </c>
      <c r="H236" s="10">
        <f>IF(F236="Halifax Harriers",3,0)</f>
        <v>0</v>
      </c>
      <c r="I236" s="10">
        <f>IF(F236="Leeds City AC",3,0)</f>
        <v>0</v>
      </c>
      <c r="J236" s="10">
        <f>IF(F236="Spenborough &amp; District AC",3,0)</f>
        <v>0</v>
      </c>
      <c r="M236" s="4">
        <v>6</v>
      </c>
      <c r="N236" s="5"/>
      <c r="O236" s="6"/>
      <c r="P236" s="5" t="str">
        <f>IF(N236="","",LOOKUP(N236,Entries!B$2:B$995,Entries!K$2:K$995))</f>
        <v/>
      </c>
      <c r="Q236" s="5" t="str">
        <f>IF(N236="","",LOOKUP(N236,Entries!B$2:B$995,Entries!E$2:E$995))</f>
        <v/>
      </c>
      <c r="R236" s="5" t="str">
        <f>IF(N236="","",LOOKUP(N236,Entries!B$2:B$995,Entries!F$2:F$995))</f>
        <v/>
      </c>
      <c r="S236" s="5" t="str">
        <f>IF(N236="","",LOOKUP(N236,Entries!B$2:B$995,Entries!G$2:G$995))</f>
        <v/>
      </c>
      <c r="T236" s="3">
        <f>IF(R236="Halifax Harriers",3,0)</f>
        <v>0</v>
      </c>
      <c r="U236" s="3">
        <f>IF(R236="Leeds City AC",3,0)</f>
        <v>0</v>
      </c>
      <c r="V236" s="3">
        <f>IF(R236="Spenborough &amp; District AC",3,0)</f>
        <v>0</v>
      </c>
    </row>
    <row r="237" spans="1:22" x14ac:dyDescent="0.2">
      <c r="A237" s="4">
        <v>7</v>
      </c>
      <c r="B237" s="5"/>
      <c r="C237" s="6"/>
      <c r="D237" s="5" t="str">
        <f>IF(B237="","",LOOKUP(B237,Entries!B$2:B$995,Entries!K$2:K$995))</f>
        <v/>
      </c>
      <c r="E237" s="5" t="str">
        <f>IF(B237="","",LOOKUP(B237,Entries!B$2:B$995,Entries!E$2:E$995))</f>
        <v/>
      </c>
      <c r="F237" s="5" t="str">
        <f>IF(B237="","",LOOKUP(B237,Entries!B$2:B$995,Entries!F$2:F$995))</f>
        <v/>
      </c>
      <c r="G237" s="5" t="str">
        <f>IF(B237="","",LOOKUP(B237,Entries!B$2:B$995,Entries!G$2:G$995))</f>
        <v/>
      </c>
      <c r="H237" s="10">
        <f>IF(F237="Halifax Harriers",2,0)</f>
        <v>0</v>
      </c>
      <c r="I237" s="10">
        <f>IF(F237="Leeds City AC",2,0)</f>
        <v>0</v>
      </c>
      <c r="J237" s="10">
        <f>IF(F237="Spenborough &amp; District AC",2,0)</f>
        <v>0</v>
      </c>
      <c r="M237" s="4">
        <v>7</v>
      </c>
      <c r="N237" s="5"/>
      <c r="O237" s="6"/>
      <c r="P237" s="5" t="str">
        <f>IF(N237="","",LOOKUP(N237,Entries!B$2:B$995,Entries!K$2:K$995))</f>
        <v/>
      </c>
      <c r="Q237" s="5" t="str">
        <f>IF(N237="","",LOOKUP(N237,Entries!B$2:B$995,Entries!E$2:E$995))</f>
        <v/>
      </c>
      <c r="R237" s="5" t="str">
        <f>IF(N237="","",LOOKUP(N237,Entries!B$2:B$995,Entries!F$2:F$995))</f>
        <v/>
      </c>
      <c r="S237" s="5" t="str">
        <f>IF(N237="","",LOOKUP(N237,Entries!B$2:B$995,Entries!G$2:G$995))</f>
        <v/>
      </c>
      <c r="T237" s="3">
        <f>IF(R237="Halifax Harriers",2,0)</f>
        <v>0</v>
      </c>
      <c r="U237" s="3">
        <f>IF(R237="Leeds City AC",2,0)</f>
        <v>0</v>
      </c>
      <c r="V237" s="3">
        <f>IF(R237="Spenborough &amp; District AC",2,0)</f>
        <v>0</v>
      </c>
    </row>
    <row r="238" spans="1:22" x14ac:dyDescent="0.2">
      <c r="A238" s="4">
        <v>8</v>
      </c>
      <c r="B238" s="5"/>
      <c r="C238" s="6"/>
      <c r="D238" s="5" t="str">
        <f>IF(B238="","",LOOKUP(B238,Entries!B$2:B$995,Entries!K$2:K$995))</f>
        <v/>
      </c>
      <c r="E238" s="5" t="str">
        <f>IF(B238="","",LOOKUP(B238,Entries!B$2:B$995,Entries!E$2:E$995))</f>
        <v/>
      </c>
      <c r="F238" s="5" t="str">
        <f>IF(B238="","",LOOKUP(B238,Entries!B$2:B$995,Entries!F$2:F$995))</f>
        <v/>
      </c>
      <c r="G238" s="5" t="str">
        <f>IF(B238="","",LOOKUP(B238,Entries!B$2:B$995,Entries!G$2:G$995))</f>
        <v/>
      </c>
      <c r="H238" s="10">
        <f>IF(F238="Halifax Harriers",1,0)</f>
        <v>0</v>
      </c>
      <c r="I238" s="10">
        <f>IF(G238="Leeds City AC",1,0)</f>
        <v>0</v>
      </c>
      <c r="J238" s="10">
        <f>IF(F238="Spenborough &amp; District AC",1,0)</f>
        <v>0</v>
      </c>
      <c r="M238" s="4">
        <v>8</v>
      </c>
      <c r="N238" s="5"/>
      <c r="O238" s="6"/>
      <c r="P238" s="5" t="str">
        <f>IF(N238="","",LOOKUP(N238,Entries!B$2:B$995,Entries!K$2:K$995))</f>
        <v/>
      </c>
      <c r="Q238" s="5" t="str">
        <f>IF(N238="","",LOOKUP(N238,Entries!B$2:B$995,Entries!E$2:E$995))</f>
        <v/>
      </c>
      <c r="R238" s="5" t="str">
        <f>IF(N238="","",LOOKUP(N238,Entries!B$2:B$995,Entries!F$2:F$995))</f>
        <v/>
      </c>
      <c r="S238" s="5" t="str">
        <f>IF(N238="","",LOOKUP(N238,Entries!B$2:B$995,Entries!G$2:G$995))</f>
        <v/>
      </c>
      <c r="T238" s="3">
        <f>IF(R238="Halifax Harriers",1,0)</f>
        <v>0</v>
      </c>
      <c r="U238" s="3">
        <f>IF(S238="Leeds City AC",1,0)</f>
        <v>0</v>
      </c>
      <c r="V238" s="3">
        <f>IF(R238="Spenborough &amp; District AC",1,0)</f>
        <v>0</v>
      </c>
    </row>
    <row r="239" spans="1:22" x14ac:dyDescent="0.2">
      <c r="A239" s="4"/>
      <c r="B239" s="5"/>
      <c r="C239" s="6"/>
      <c r="D239" s="8" t="s">
        <v>17</v>
      </c>
      <c r="E239" s="9">
        <f>SUM(H231:H238)</f>
        <v>0</v>
      </c>
      <c r="F239" s="9" t="s">
        <v>108</v>
      </c>
      <c r="G239" s="9"/>
      <c r="M239" s="4"/>
      <c r="N239" s="5"/>
      <c r="O239" s="6"/>
      <c r="P239" s="8" t="s">
        <v>17</v>
      </c>
      <c r="Q239" s="9">
        <v>0</v>
      </c>
      <c r="R239" s="9" t="s">
        <v>108</v>
      </c>
      <c r="S239" s="9"/>
    </row>
    <row r="240" spans="1:22" x14ac:dyDescent="0.2">
      <c r="A240" s="4"/>
      <c r="B240" s="5"/>
      <c r="C240" s="6"/>
      <c r="D240" s="8"/>
      <c r="E240" s="9">
        <f>SUM(I231:I238)</f>
        <v>15</v>
      </c>
      <c r="F240" s="9" t="s">
        <v>1183</v>
      </c>
      <c r="G240" s="9"/>
      <c r="M240" s="4"/>
      <c r="N240" s="5"/>
      <c r="O240" s="6"/>
      <c r="P240" s="9"/>
      <c r="Q240" s="9">
        <v>0</v>
      </c>
      <c r="R240" s="9" t="s">
        <v>1183</v>
      </c>
      <c r="S240" s="9"/>
    </row>
    <row r="241" spans="1:22" ht="13.5" thickBot="1" x14ac:dyDescent="0.25">
      <c r="A241" s="4"/>
      <c r="B241" s="5"/>
      <c r="C241" s="6"/>
      <c r="D241" s="9"/>
      <c r="E241" s="9">
        <f>SUM(J231:J238)</f>
        <v>0</v>
      </c>
      <c r="F241" s="9" t="s">
        <v>1338</v>
      </c>
      <c r="G241" s="9"/>
      <c r="M241" s="4"/>
      <c r="N241" s="5"/>
      <c r="O241" s="6"/>
      <c r="P241" s="9"/>
      <c r="Q241" s="9">
        <v>0</v>
      </c>
      <c r="R241" s="9" t="s">
        <v>1338</v>
      </c>
      <c r="S241" s="9"/>
    </row>
    <row r="242" spans="1:22" ht="13.5" thickBot="1" x14ac:dyDescent="0.25">
      <c r="A242" s="235" t="s">
        <v>71</v>
      </c>
      <c r="B242" s="236"/>
      <c r="C242" s="236"/>
      <c r="D242" s="236"/>
      <c r="E242" s="236"/>
      <c r="F242" s="236"/>
      <c r="G242" s="237"/>
      <c r="M242" s="130"/>
      <c r="N242" s="127"/>
      <c r="O242" s="127"/>
      <c r="P242" s="128" t="s">
        <v>48</v>
      </c>
      <c r="Q242" s="127"/>
      <c r="R242" s="131"/>
      <c r="S242" s="141"/>
    </row>
    <row r="243" spans="1:22" x14ac:dyDescent="0.2">
      <c r="A243" s="4">
        <v>1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10">
        <f>IF(F243="Halifax Harriers",8,0)</f>
        <v>0</v>
      </c>
      <c r="I243" s="10">
        <f>IF(F243="Leeds City AC",8,0)</f>
        <v>0</v>
      </c>
      <c r="J243" s="10">
        <f>IF(F243="Spenborough &amp; District AC",8,0)</f>
        <v>0</v>
      </c>
      <c r="M243" s="123">
        <v>1</v>
      </c>
      <c r="N243" s="124"/>
      <c r="O243" s="125"/>
      <c r="P243" s="124" t="str">
        <f>IF(N243="","",LOOKUP(N243,Entries!B$2:B$995,Entries!K$2:K$995))</f>
        <v/>
      </c>
      <c r="Q243" s="124" t="str">
        <f>IF(N243="","",LOOKUP(N243,Entries!B$2:B$995,Entries!E$2:E$995))</f>
        <v/>
      </c>
      <c r="R243" s="126" t="str">
        <f>IF(N243="","",LOOKUP(N243,Entries!B$2:B$995,Entries!F$2:F$995))</f>
        <v/>
      </c>
      <c r="S243" s="124" t="str">
        <f>IF(N243="","",LOOKUP(N243,Entries!B$2:B$995,Entries!G$2:G$995))</f>
        <v/>
      </c>
      <c r="T243" s="3">
        <f>IF(R243="Halifax Harriers",8,0)</f>
        <v>0</v>
      </c>
      <c r="U243" s="3">
        <f>IF(R243="Leeds City AC",8,0)</f>
        <v>0</v>
      </c>
      <c r="V243" s="3">
        <f>IF(R243="Spenborough &amp; District AC",8,0)</f>
        <v>0</v>
      </c>
    </row>
    <row r="244" spans="1:22" x14ac:dyDescent="0.2">
      <c r="A244" s="4">
        <v>2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10">
        <f>IF(F244="Halifax Harriers",7,0)</f>
        <v>0</v>
      </c>
      <c r="I244" s="10">
        <f>IF(F244="Leeds City AC",7,0)</f>
        <v>0</v>
      </c>
      <c r="J244" s="10">
        <f>IF(F244="Spenborough &amp; District AC",7,0)</f>
        <v>0</v>
      </c>
      <c r="M244" s="4">
        <v>2</v>
      </c>
      <c r="N244" s="5"/>
      <c r="O244" s="6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3">
        <f>IF(R244="Halifax Harriers",7,0)</f>
        <v>0</v>
      </c>
      <c r="U244" s="3">
        <f>IF(R244="Leeds City AC",7,0)</f>
        <v>0</v>
      </c>
      <c r="V244" s="3">
        <f>IF(R244="Spenborough &amp; District AC",7,0)</f>
        <v>0</v>
      </c>
    </row>
    <row r="245" spans="1:22" x14ac:dyDescent="0.2">
      <c r="A245" s="4">
        <v>3</v>
      </c>
      <c r="B245" s="5"/>
      <c r="C245" s="6"/>
      <c r="D245" s="5" t="str">
        <f>IF(B245="","",LOOKUP(B245,Entries!B$2:B$995,Entries!K$2:K$995))</f>
        <v/>
      </c>
      <c r="E245" s="5" t="str">
        <f>IF(B245="","",LOOKUP(B245,Entries!B$2:B$995,Entries!E$2:E$995))</f>
        <v/>
      </c>
      <c r="F245" s="5" t="str">
        <f>IF(B245="","",LOOKUP(B245,Entries!B$2:B$995,Entries!F$2:F$995))</f>
        <v/>
      </c>
      <c r="G245" s="5" t="str">
        <f>IF(B245="","",LOOKUP(B245,Entries!B$2:B$995,Entries!G$2:G$995))</f>
        <v/>
      </c>
      <c r="H245" s="10">
        <f>IF(F245="Halifax Harriers",6,0)</f>
        <v>0</v>
      </c>
      <c r="I245" s="10">
        <f>IF(F245="Leeds City AC",6,0)</f>
        <v>0</v>
      </c>
      <c r="J245" s="10">
        <f>IF(F245="Spenborough &amp; District AC",6,0)</f>
        <v>0</v>
      </c>
      <c r="M245" s="4">
        <v>3</v>
      </c>
      <c r="N245" s="5"/>
      <c r="O245" s="6"/>
      <c r="P245" s="5" t="str">
        <f>IF(N245="","",LOOKUP(N245,Entries!B$2:B$995,Entries!K$2:K$995))</f>
        <v/>
      </c>
      <c r="Q245" s="5" t="str">
        <f>IF(N245="","",LOOKUP(N245,Entries!B$2:B$995,Entries!E$2:E$995))</f>
        <v/>
      </c>
      <c r="R245" s="5" t="str">
        <f>IF(N245="","",LOOKUP(N245,Entries!B$2:B$995,Entries!F$2:F$995))</f>
        <v/>
      </c>
      <c r="S245" s="5" t="str">
        <f>IF(N245="","",LOOKUP(N245,Entries!B$2:B$995,Entries!G$2:G$995))</f>
        <v/>
      </c>
      <c r="T245" s="3">
        <f>IF(R245="Halifax Harriers",6,0)</f>
        <v>0</v>
      </c>
      <c r="U245" s="3">
        <f>IF(R245="Leeds City AC",6,0)</f>
        <v>0</v>
      </c>
      <c r="V245" s="3">
        <f>IF(R245="Spenborough &amp; District AC",6,0)</f>
        <v>0</v>
      </c>
    </row>
    <row r="246" spans="1:22" x14ac:dyDescent="0.2">
      <c r="A246" s="4">
        <v>4</v>
      </c>
      <c r="B246" s="5"/>
      <c r="C246" s="6"/>
      <c r="D246" s="5" t="str">
        <f>IF(B246="","",LOOKUP(B246,Entries!B$2:B$995,Entries!K$2:K$995))</f>
        <v/>
      </c>
      <c r="E246" s="5" t="str">
        <f>IF(B246="","",LOOKUP(B246,Entries!B$2:B$995,Entries!E$2:E$995))</f>
        <v/>
      </c>
      <c r="F246" s="5" t="str">
        <f>IF(B246="","",LOOKUP(B246,Entries!B$2:B$995,Entries!F$2:F$995))</f>
        <v/>
      </c>
      <c r="G246" s="5" t="str">
        <f>IF(B246="","",LOOKUP(B246,Entries!B$2:B$995,Entries!G$2:G$995))</f>
        <v/>
      </c>
      <c r="H246" s="10">
        <f>IF(F246="Halifax Harriers",5,0)</f>
        <v>0</v>
      </c>
      <c r="I246" s="10">
        <f>IF(F246="Leeds City AC",5,0)</f>
        <v>0</v>
      </c>
      <c r="J246" s="10">
        <f>IF(F246="Spenborough &amp; District AC",5,0)</f>
        <v>0</v>
      </c>
      <c r="M246" s="4">
        <v>4</v>
      </c>
      <c r="N246" s="5"/>
      <c r="O246" s="6"/>
      <c r="P246" s="5" t="str">
        <f>IF(N246="","",LOOKUP(N246,Entries!B$2:B$995,Entries!K$2:K$995))</f>
        <v/>
      </c>
      <c r="Q246" s="5" t="str">
        <f>IF(N246="","",LOOKUP(N246,Entries!B$2:B$995,Entries!E$2:E$995))</f>
        <v/>
      </c>
      <c r="R246" s="5" t="str">
        <f>IF(N246="","",LOOKUP(N246,Entries!B$2:B$995,Entries!F$2:F$995))</f>
        <v/>
      </c>
      <c r="S246" s="5" t="str">
        <f>IF(N246="","",LOOKUP(N246,Entries!B$2:B$995,Entries!G$2:G$995))</f>
        <v/>
      </c>
      <c r="T246" s="3">
        <f>IF(R246="Halifax Harriers",5,0)</f>
        <v>0</v>
      </c>
      <c r="U246" s="3">
        <f>IF(R246="Leeds City AC",5,0)</f>
        <v>0</v>
      </c>
      <c r="V246" s="3">
        <f>IF(R246="Spenborough &amp; District AC",5,0)</f>
        <v>0</v>
      </c>
    </row>
    <row r="247" spans="1:22" x14ac:dyDescent="0.2">
      <c r="A247" s="4">
        <v>5</v>
      </c>
      <c r="B247" s="5"/>
      <c r="C247" s="6"/>
      <c r="D247" s="5" t="str">
        <f>IF(B247="","",LOOKUP(B247,Entries!B$2:B$995,Entries!K$2:K$995))</f>
        <v/>
      </c>
      <c r="E247" s="5" t="str">
        <f>IF(B247="","",LOOKUP(B247,Entries!B$2:B$995,Entries!E$2:E$995))</f>
        <v/>
      </c>
      <c r="F247" s="5" t="str">
        <f>IF(B247="","",LOOKUP(B247,Entries!B$2:B$995,Entries!F$2:F$995))</f>
        <v/>
      </c>
      <c r="G247" s="5" t="str">
        <f>IF(B247="","",LOOKUP(B247,Entries!B$2:B$995,Entries!G$2:G$995))</f>
        <v/>
      </c>
      <c r="H247" s="10">
        <f>IF(F247="Halifax Harriers",4,0)</f>
        <v>0</v>
      </c>
      <c r="I247" s="10">
        <f>IF(F247="Leeds City AC",4,0)</f>
        <v>0</v>
      </c>
      <c r="J247" s="10">
        <f>IF(F247="Spenborough &amp; District AC",4,0)</f>
        <v>0</v>
      </c>
      <c r="M247" s="4">
        <v>5</v>
      </c>
      <c r="N247" s="5"/>
      <c r="O247" s="6"/>
      <c r="P247" s="5" t="str">
        <f>IF(N247="","",LOOKUP(N247,Entries!B$2:B$995,Entries!K$2:K$995))</f>
        <v/>
      </c>
      <c r="Q247" s="5" t="str">
        <f>IF(N247="","",LOOKUP(N247,Entries!B$2:B$995,Entries!E$2:E$995))</f>
        <v/>
      </c>
      <c r="R247" s="5" t="str">
        <f>IF(N247="","",LOOKUP(N247,Entries!B$2:B$995,Entries!F$2:F$995))</f>
        <v/>
      </c>
      <c r="S247" s="5" t="str">
        <f>IF(N247="","",LOOKUP(N247,Entries!B$2:B$995,Entries!G$2:G$995))</f>
        <v/>
      </c>
      <c r="T247" s="3">
        <f>IF(R247="Halifax Harriers",4,0)</f>
        <v>0</v>
      </c>
      <c r="U247" s="3">
        <f>IF(R247="Leeds City AC",4,0)</f>
        <v>0</v>
      </c>
      <c r="V247" s="3">
        <f>IF(R247="Spenborough &amp; District AC",4,0)</f>
        <v>0</v>
      </c>
    </row>
    <row r="248" spans="1:22" x14ac:dyDescent="0.2">
      <c r="A248" s="4">
        <v>6</v>
      </c>
      <c r="B248" s="5"/>
      <c r="C248" s="6"/>
      <c r="D248" s="5" t="str">
        <f>IF(B248="","",LOOKUP(B248,Entries!B$2:B$995,Entries!K$2:K$995))</f>
        <v/>
      </c>
      <c r="E248" s="5" t="str">
        <f>IF(B248="","",LOOKUP(B248,Entries!B$2:B$995,Entries!E$2:E$995))</f>
        <v/>
      </c>
      <c r="F248" s="5" t="str">
        <f>IF(B248="","",LOOKUP(B248,Entries!B$2:B$995,Entries!F$2:F$995))</f>
        <v/>
      </c>
      <c r="G248" s="5" t="str">
        <f>IF(B248="","",LOOKUP(B248,Entries!B$2:B$995,Entries!G$2:G$995))</f>
        <v/>
      </c>
      <c r="H248" s="10">
        <f>IF(F248="Halifax Harriers",3,0)</f>
        <v>0</v>
      </c>
      <c r="I248" s="10">
        <f>IF(F248="Leeds City AC",3,0)</f>
        <v>0</v>
      </c>
      <c r="J248" s="10">
        <f>IF(F248="Spenborough &amp; District AC",3,0)</f>
        <v>0</v>
      </c>
      <c r="M248" s="4">
        <v>6</v>
      </c>
      <c r="N248" s="5"/>
      <c r="O248" s="6"/>
      <c r="P248" s="5" t="str">
        <f>IF(N248="","",LOOKUP(N248,Entries!B$2:B$995,Entries!K$2:K$995))</f>
        <v/>
      </c>
      <c r="Q248" s="5" t="str">
        <f>IF(N248="","",LOOKUP(N248,Entries!B$2:B$995,Entries!E$2:E$995))</f>
        <v/>
      </c>
      <c r="R248" s="5" t="str">
        <f>IF(N248="","",LOOKUP(N248,Entries!B$2:B$995,Entries!F$2:F$995))</f>
        <v/>
      </c>
      <c r="S248" s="5" t="str">
        <f>IF(N248="","",LOOKUP(N248,Entries!B$2:B$995,Entries!G$2:G$995))</f>
        <v/>
      </c>
      <c r="T248" s="3">
        <f>IF(R248="Halifax Harriers",3,0)</f>
        <v>0</v>
      </c>
      <c r="U248" s="3">
        <f>IF(R248="Leeds City AC",3,0)</f>
        <v>0</v>
      </c>
      <c r="V248" s="3">
        <f>IF(R248="Spenborough &amp; District AC",3,0)</f>
        <v>0</v>
      </c>
    </row>
    <row r="249" spans="1:22" x14ac:dyDescent="0.2">
      <c r="A249" s="4">
        <v>7</v>
      </c>
      <c r="B249" s="5"/>
      <c r="C249" s="6"/>
      <c r="D249" s="5" t="str">
        <f>IF(B249="","",LOOKUP(B249,Entries!B$2:B$995,Entries!K$2:K$995))</f>
        <v/>
      </c>
      <c r="E249" s="5" t="str">
        <f>IF(B249="","",LOOKUP(B249,Entries!B$2:B$995,Entries!E$2:E$995))</f>
        <v/>
      </c>
      <c r="F249" s="5" t="str">
        <f>IF(B249="","",LOOKUP(B249,Entries!B$2:B$995,Entries!F$2:F$995))</f>
        <v/>
      </c>
      <c r="G249" s="5" t="str">
        <f>IF(B249="","",LOOKUP(B249,Entries!B$2:B$995,Entries!G$2:G$995))</f>
        <v/>
      </c>
      <c r="H249" s="10">
        <f>IF(F249="Halifax Harriers",2,0)</f>
        <v>0</v>
      </c>
      <c r="I249" s="10">
        <f>IF(F249="Leeds City AC",2,0)</f>
        <v>0</v>
      </c>
      <c r="J249" s="10">
        <f>IF(F249="Spenborough &amp; District AC",2,0)</f>
        <v>0</v>
      </c>
      <c r="M249" s="4">
        <v>7</v>
      </c>
      <c r="N249" s="5"/>
      <c r="O249" s="6"/>
      <c r="P249" s="5" t="str">
        <f>IF(N249="","",LOOKUP(N249,Entries!B$2:B$995,Entries!K$2:K$995))</f>
        <v/>
      </c>
      <c r="Q249" s="5" t="str">
        <f>IF(N249="","",LOOKUP(N249,Entries!B$2:B$995,Entries!E$2:E$995))</f>
        <v/>
      </c>
      <c r="R249" s="5" t="str">
        <f>IF(N249="","",LOOKUP(N249,Entries!B$2:B$995,Entries!F$2:F$995))</f>
        <v/>
      </c>
      <c r="S249" s="5" t="str">
        <f>IF(N249="","",LOOKUP(N249,Entries!B$2:B$995,Entries!G$2:G$995))</f>
        <v/>
      </c>
      <c r="T249" s="3">
        <f>IF(R249="Halifax Harriers",2,0)</f>
        <v>0</v>
      </c>
      <c r="U249" s="3">
        <f>IF(R249="Leeds City AC",2,0)</f>
        <v>0</v>
      </c>
      <c r="V249" s="3">
        <f>IF(R249="Spenborough &amp; District AC",2,0)</f>
        <v>0</v>
      </c>
    </row>
    <row r="250" spans="1:22" x14ac:dyDescent="0.2">
      <c r="A250" s="4">
        <v>8</v>
      </c>
      <c r="B250" s="5"/>
      <c r="C250" s="6"/>
      <c r="D250" s="5" t="str">
        <f>IF(B250="","",LOOKUP(B250,Entries!B$2:B$995,Entries!K$2:K$995))</f>
        <v/>
      </c>
      <c r="E250" s="5" t="str">
        <f>IF(B250="","",LOOKUP(B250,Entries!B$2:B$995,Entries!E$2:E$995))</f>
        <v/>
      </c>
      <c r="F250" s="5" t="str">
        <f>IF(B250="","",LOOKUP(B250,Entries!B$2:B$995,Entries!F$2:F$995))</f>
        <v/>
      </c>
      <c r="G250" s="5" t="str">
        <f>IF(B250="","",LOOKUP(B250,Entries!B$2:B$995,Entries!G$2:G$995))</f>
        <v/>
      </c>
      <c r="H250" s="10">
        <f>IF(F250="Halifax Harriers",1,0)</f>
        <v>0</v>
      </c>
      <c r="I250" s="10">
        <f>IF(G250="Leeds City AC",1,0)</f>
        <v>0</v>
      </c>
      <c r="J250" s="10">
        <f>IF(F250="Spenborough &amp; District AC",1,0)</f>
        <v>0</v>
      </c>
      <c r="M250" s="4">
        <v>8</v>
      </c>
      <c r="N250" s="5"/>
      <c r="O250" s="6"/>
      <c r="P250" s="5" t="str">
        <f>IF(N250="","",LOOKUP(N250,Entries!B$2:B$995,Entries!K$2:K$995))</f>
        <v/>
      </c>
      <c r="Q250" s="5" t="str">
        <f>IF(N250="","",LOOKUP(N250,Entries!B$2:B$995,Entries!E$2:E$995))</f>
        <v/>
      </c>
      <c r="R250" s="5" t="str">
        <f>IF(N250="","",LOOKUP(N250,Entries!B$2:B$995,Entries!F$2:F$995))</f>
        <v/>
      </c>
      <c r="S250" s="5" t="str">
        <f>IF(N250="","",LOOKUP(N250,Entries!B$2:B$995,Entries!G$2:G$995))</f>
        <v/>
      </c>
      <c r="T250" s="3">
        <f>IF(R250="Halifax Harriers",1,0)</f>
        <v>0</v>
      </c>
      <c r="U250" s="3">
        <f>IF(S250="Leeds City AC",1,0)</f>
        <v>0</v>
      </c>
      <c r="V250" s="3">
        <f>IF(R250="Spenborough &amp; District AC",1,0)</f>
        <v>0</v>
      </c>
    </row>
    <row r="251" spans="1:22" x14ac:dyDescent="0.2">
      <c r="A251" s="4"/>
      <c r="B251" s="5"/>
      <c r="C251" s="6"/>
      <c r="D251" s="8" t="s">
        <v>17</v>
      </c>
      <c r="E251" s="9">
        <f>SUM(H243:H250)</f>
        <v>0</v>
      </c>
      <c r="F251" s="9" t="s">
        <v>108</v>
      </c>
      <c r="G251" s="9"/>
      <c r="M251" s="4"/>
      <c r="N251" s="5"/>
      <c r="O251" s="6"/>
      <c r="P251" s="8" t="s">
        <v>17</v>
      </c>
      <c r="Q251" s="9">
        <f>SUM(T243:T250)</f>
        <v>0</v>
      </c>
      <c r="R251" s="9" t="s">
        <v>108</v>
      </c>
      <c r="S251" s="9"/>
    </row>
    <row r="252" spans="1:22" x14ac:dyDescent="0.2">
      <c r="A252" s="4"/>
      <c r="B252" s="5"/>
      <c r="C252" s="6"/>
      <c r="D252" s="8"/>
      <c r="E252" s="9">
        <f>SUM(I243:I250)</f>
        <v>0</v>
      </c>
      <c r="F252" s="9" t="s">
        <v>1183</v>
      </c>
      <c r="G252" s="9"/>
      <c r="M252" s="4"/>
      <c r="N252" s="5"/>
      <c r="O252" s="6"/>
      <c r="P252" s="9"/>
      <c r="Q252" s="9">
        <f>SUM(U243:U250)</f>
        <v>0</v>
      </c>
      <c r="R252" s="9" t="s">
        <v>1183</v>
      </c>
      <c r="S252" s="9"/>
    </row>
    <row r="253" spans="1:22" ht="13.5" thickBot="1" x14ac:dyDescent="0.25">
      <c r="A253" s="4"/>
      <c r="B253" s="5"/>
      <c r="C253" s="6"/>
      <c r="D253" s="9"/>
      <c r="E253" s="9">
        <f>SUM(J243:J250)</f>
        <v>0</v>
      </c>
      <c r="F253" s="9" t="s">
        <v>1338</v>
      </c>
      <c r="G253" s="9"/>
      <c r="M253" s="4"/>
      <c r="N253" s="5"/>
      <c r="O253" s="6"/>
      <c r="P253" s="9"/>
      <c r="Q253" s="9">
        <f>SUM(V243:V250)</f>
        <v>0</v>
      </c>
      <c r="R253" s="9" t="s">
        <v>1338</v>
      </c>
      <c r="S253" s="32"/>
    </row>
    <row r="254" spans="1:22" ht="13.5" thickBot="1" x14ac:dyDescent="0.25">
      <c r="A254" s="235" t="s">
        <v>72</v>
      </c>
      <c r="B254" s="236"/>
      <c r="C254" s="236"/>
      <c r="D254" s="236"/>
      <c r="E254" s="236"/>
      <c r="F254" s="236"/>
      <c r="G254" s="237"/>
      <c r="M254" s="130"/>
      <c r="N254" s="127"/>
      <c r="O254" s="127"/>
      <c r="P254" s="128" t="s">
        <v>19</v>
      </c>
      <c r="Q254" s="127"/>
      <c r="R254" s="152"/>
      <c r="S254" s="116"/>
    </row>
    <row r="255" spans="1:22" x14ac:dyDescent="0.2">
      <c r="A255" s="4">
        <v>1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10">
        <f>IF(F255="Halifax Harriers",8,0)</f>
        <v>0</v>
      </c>
      <c r="I255" s="10">
        <f>IF(F255="Leeds City AC",8,0)</f>
        <v>0</v>
      </c>
      <c r="J255" s="10">
        <f>IF(F255="Spenborough &amp; District AC",8,0)</f>
        <v>0</v>
      </c>
      <c r="M255" s="123">
        <v>1</v>
      </c>
      <c r="N255" s="124">
        <v>775</v>
      </c>
      <c r="O255" s="125">
        <v>7.97</v>
      </c>
      <c r="P255" s="124" t="str">
        <f>IF(N255="","",LOOKUP(N255,Entries!B$2:B$995,Entries!K$2:K$995))</f>
        <v>Makavo Togobo</v>
      </c>
      <c r="Q255" s="124" t="str">
        <f>IF(N255="","",LOOKUP(N255,Entries!B$2:B$995,Entries!E$2:E$995))</f>
        <v>M15</v>
      </c>
      <c r="R255" s="126" t="str">
        <f>IF(N255="","",LOOKUP(N255,Entries!B$2:B$995,Entries!F$2:F$995))</f>
        <v>Leeds City AC</v>
      </c>
      <c r="S255" s="5" t="str">
        <f>IF(N255="","",LOOKUP(N255,Entries!B$2:B$995,Entries!G$2:G$995))</f>
        <v>M</v>
      </c>
      <c r="T255" s="3">
        <f>IF(R255="Halifax Harriers",8,0)</f>
        <v>0</v>
      </c>
      <c r="U255" s="3">
        <f>IF(R255="Leeds City AC",8,0)</f>
        <v>8</v>
      </c>
      <c r="V255" s="3">
        <f>IF(R255="Spenborough &amp; District AC",8,0)</f>
        <v>0</v>
      </c>
    </row>
    <row r="256" spans="1:22" x14ac:dyDescent="0.2">
      <c r="A256" s="4">
        <v>2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10">
        <f>IF(F256="Halifax Harriers",7,0)</f>
        <v>0</v>
      </c>
      <c r="I256" s="10">
        <f>IF(F256="Leeds City AC",7,0)</f>
        <v>0</v>
      </c>
      <c r="J256" s="10">
        <f>IF(F256="Spenborough &amp; District AC",7,0)</f>
        <v>0</v>
      </c>
      <c r="M256" s="4">
        <v>2</v>
      </c>
      <c r="N256" s="5">
        <v>867</v>
      </c>
      <c r="O256" s="6">
        <v>7.48</v>
      </c>
      <c r="P256" s="5" t="str">
        <f>IF(N256="","",LOOKUP(N256,Entries!B$2:B$995,Entries!K$2:K$995))</f>
        <v>Harry Rogerson</v>
      </c>
      <c r="Q256" s="5" t="str">
        <f>IF(N256="","",LOOKUP(N256,Entries!B$2:B$995,Entries!E$2:E$995))</f>
        <v>M15</v>
      </c>
      <c r="R256" s="5" t="str">
        <f>IF(N256="","",LOOKUP(N256,Entries!B$2:B$995,Entries!F$2:F$995))</f>
        <v>Spenborough &amp; DIstrict AC</v>
      </c>
      <c r="S256" s="5" t="str">
        <f>IF(N256="","",LOOKUP(N256,Entries!B$2:B$995,Entries!G$2:G$995))</f>
        <v>M</v>
      </c>
      <c r="T256" s="3">
        <f>IF(R256="Halifax Harriers",7,0)</f>
        <v>0</v>
      </c>
      <c r="U256" s="3">
        <f>IF(R256="Leeds City AC",7,0)</f>
        <v>0</v>
      </c>
      <c r="V256" s="3">
        <f>IF(R256="Spenborough &amp; District AC",7,0)</f>
        <v>7</v>
      </c>
    </row>
    <row r="257" spans="1:22" x14ac:dyDescent="0.2">
      <c r="A257" s="4">
        <v>3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10">
        <f>IF(F257="Halifax Harriers",6,0)</f>
        <v>0</v>
      </c>
      <c r="I257" s="10">
        <f>IF(F257="Leeds City AC",6,0)</f>
        <v>0</v>
      </c>
      <c r="J257" s="10">
        <f>IF(F257="Spenborough &amp; District AC",6,0)</f>
        <v>0</v>
      </c>
      <c r="M257" s="4">
        <v>3</v>
      </c>
      <c r="N257" s="5">
        <v>667</v>
      </c>
      <c r="O257" s="6">
        <v>7.07</v>
      </c>
      <c r="P257" s="5" t="str">
        <f>IF(N257="","",LOOKUP(N257,Entries!B$2:B$995,Entries!K$2:K$995))</f>
        <v>Ben Slow</v>
      </c>
      <c r="Q257" s="5" t="str">
        <f>IF(N257="","",LOOKUP(N257,Entries!B$2:B$995,Entries!E$2:E$995))</f>
        <v>M15</v>
      </c>
      <c r="R257" s="5" t="str">
        <f>IF(N257="","",LOOKUP(N257,Entries!B$2:B$995,Entries!F$2:F$995))</f>
        <v>Halifax Harriers</v>
      </c>
      <c r="S257" s="5" t="str">
        <f>IF(N257="","",LOOKUP(N257,Entries!B$2:B$995,Entries!G$2:G$995))</f>
        <v>M</v>
      </c>
      <c r="T257" s="3">
        <f>IF(R257="Halifax Harriers",6,0)</f>
        <v>6</v>
      </c>
      <c r="U257" s="3">
        <f>IF(R257="Leeds City AC",6,0)</f>
        <v>0</v>
      </c>
      <c r="V257" s="3">
        <f>IF(R257="Spenborough &amp; District AC",6,0)</f>
        <v>0</v>
      </c>
    </row>
    <row r="258" spans="1:22" x14ac:dyDescent="0.2">
      <c r="A258" s="4">
        <v>4</v>
      </c>
      <c r="B258" s="5"/>
      <c r="C258" s="6"/>
      <c r="D258" s="5" t="str">
        <f>IF(B258="","",LOOKUP(B258,Entries!B$2:B$995,Entries!K$2:K$995))</f>
        <v/>
      </c>
      <c r="E258" s="5" t="str">
        <f>IF(B258="","",LOOKUP(B258,Entries!B$2:B$995,Entries!E$2:E$995))</f>
        <v/>
      </c>
      <c r="F258" s="5" t="str">
        <f>IF(B258="","",LOOKUP(B258,Entries!B$2:B$995,Entries!F$2:F$995))</f>
        <v/>
      </c>
      <c r="G258" s="5" t="str">
        <f>IF(B258="","",LOOKUP(B258,Entries!B$2:B$995,Entries!G$2:G$995))</f>
        <v/>
      </c>
      <c r="H258" s="10">
        <f>IF(F258="Halifax Harriers",5,0)</f>
        <v>0</v>
      </c>
      <c r="I258" s="10">
        <f>IF(F258="Leeds City AC",5,0)</f>
        <v>0</v>
      </c>
      <c r="J258" s="10">
        <f>IF(F258="Spenborough &amp; District AC",5,0)</f>
        <v>0</v>
      </c>
      <c r="M258" s="4">
        <v>4</v>
      </c>
      <c r="N258" s="5">
        <v>849</v>
      </c>
      <c r="O258" s="6">
        <v>4.8499999999999996</v>
      </c>
      <c r="P258" s="5" t="str">
        <f>IF(N258="","",LOOKUP(N258,Entries!B$2:B$995,Entries!K$2:K$995))</f>
        <v>Jack Worsnup</v>
      </c>
      <c r="Q258" s="5" t="str">
        <f>IF(N258="","",LOOKUP(N258,Entries!B$2:B$995,Entries!E$2:E$995))</f>
        <v>M15</v>
      </c>
      <c r="R258" s="5" t="str">
        <f>IF(N258="","",LOOKUP(N258,Entries!B$2:B$995,Entries!F$2:F$995))</f>
        <v>Spenborough &amp; DIstrict AC</v>
      </c>
      <c r="S258" s="5" t="str">
        <f>IF(N258="","",LOOKUP(N258,Entries!B$2:B$995,Entries!G$2:G$995))</f>
        <v>M</v>
      </c>
      <c r="T258" s="3">
        <f>IF(R258="Halifax Harriers",5,0)</f>
        <v>0</v>
      </c>
      <c r="U258" s="3">
        <f>IF(R258="Leeds City AC",5,0)</f>
        <v>0</v>
      </c>
      <c r="V258" s="3">
        <f>IF(R258="Spenborough &amp; District AC",5,0)</f>
        <v>5</v>
      </c>
    </row>
    <row r="259" spans="1:22" x14ac:dyDescent="0.2">
      <c r="A259" s="4">
        <v>5</v>
      </c>
      <c r="B259" s="5"/>
      <c r="C259" s="6"/>
      <c r="D259" s="5" t="str">
        <f>IF(B259="","",LOOKUP(B259,Entries!B$2:B$995,Entries!K$2:K$995))</f>
        <v/>
      </c>
      <c r="E259" s="5" t="str">
        <f>IF(B259="","",LOOKUP(B259,Entries!B$2:B$995,Entries!E$2:E$995))</f>
        <v/>
      </c>
      <c r="F259" s="5" t="str">
        <f>IF(B259="","",LOOKUP(B259,Entries!B$2:B$995,Entries!F$2:F$995))</f>
        <v/>
      </c>
      <c r="G259" s="5" t="str">
        <f>IF(B259="","",LOOKUP(B259,Entries!B$2:B$995,Entries!G$2:G$995))</f>
        <v/>
      </c>
      <c r="H259" s="10">
        <f>IF(F259="Halifax Harriers",4,0)</f>
        <v>0</v>
      </c>
      <c r="I259" s="10">
        <f>IF(F259="Leeds City AC",4,0)</f>
        <v>0</v>
      </c>
      <c r="J259" s="10">
        <f>IF(F259="Spenborough &amp; District AC",4,0)</f>
        <v>0</v>
      </c>
      <c r="M259" s="4">
        <v>5</v>
      </c>
      <c r="N259" s="5">
        <v>666</v>
      </c>
      <c r="O259" s="6">
        <v>4.1500000000000004</v>
      </c>
      <c r="P259" s="5" t="str">
        <f>IF(N259="","",LOOKUP(N259,Entries!B$2:B$995,Entries!K$2:K$995))</f>
        <v>Eli Cattermole</v>
      </c>
      <c r="Q259" s="5" t="str">
        <f>IF(N259="","",LOOKUP(N259,Entries!B$2:B$995,Entries!E$2:E$995))</f>
        <v>M15</v>
      </c>
      <c r="R259" s="5" t="str">
        <f>IF(N259="","",LOOKUP(N259,Entries!B$2:B$995,Entries!F$2:F$995))</f>
        <v>Halifax Harriers</v>
      </c>
      <c r="S259" s="5" t="str">
        <f>IF(N259="","",LOOKUP(N259,Entries!B$2:B$995,Entries!G$2:G$995))</f>
        <v>M</v>
      </c>
      <c r="T259" s="3">
        <f>IF(R259="Halifax Harriers",4,0)</f>
        <v>4</v>
      </c>
      <c r="U259" s="3">
        <f>IF(R259="Leeds City AC",4,0)</f>
        <v>0</v>
      </c>
      <c r="V259" s="3">
        <f>IF(R259="Spenborough &amp; District AC",4,0)</f>
        <v>0</v>
      </c>
    </row>
    <row r="260" spans="1:22" x14ac:dyDescent="0.2">
      <c r="A260" s="4">
        <v>6</v>
      </c>
      <c r="B260" s="5"/>
      <c r="C260" s="6"/>
      <c r="D260" s="5" t="str">
        <f>IF(B260="","",LOOKUP(B260,Entries!B$2:B$995,Entries!K$2:K$995))</f>
        <v/>
      </c>
      <c r="E260" s="5" t="str">
        <f>IF(B260="","",LOOKUP(B260,Entries!B$2:B$995,Entries!E$2:E$995))</f>
        <v/>
      </c>
      <c r="F260" s="5" t="str">
        <f>IF(B260="","",LOOKUP(B260,Entries!B$2:B$995,Entries!F$2:F$995))</f>
        <v/>
      </c>
      <c r="G260" s="5" t="str">
        <f>IF(B260="","",LOOKUP(B260,Entries!B$2:B$995,Entries!G$2:G$995))</f>
        <v/>
      </c>
      <c r="H260" s="10">
        <f>IF(F260="Halifax Harriers",3,0)</f>
        <v>0</v>
      </c>
      <c r="I260" s="10">
        <f>IF(F260="Leeds City AC",3,0)</f>
        <v>0</v>
      </c>
      <c r="J260" s="10">
        <f>IF(F260="Spenborough &amp; District AC",3,0)</f>
        <v>0</v>
      </c>
      <c r="M260" s="4">
        <v>6</v>
      </c>
      <c r="N260" s="5"/>
      <c r="O260" s="6"/>
      <c r="P260" s="5" t="str">
        <f>IF(N260="","",LOOKUP(N260,Entries!B$2:B$995,Entries!K$2:K$995))</f>
        <v/>
      </c>
      <c r="Q260" s="5" t="str">
        <f>IF(N260="","",LOOKUP(N260,Entries!B$2:B$995,Entries!E$2:E$995))</f>
        <v/>
      </c>
      <c r="R260" s="5" t="str">
        <f>IF(N260="","",LOOKUP(N260,Entries!B$2:B$995,Entries!F$2:F$995))</f>
        <v/>
      </c>
      <c r="S260" s="5" t="str">
        <f>IF(N260="","",LOOKUP(N260,Entries!B$2:B$995,Entries!G$2:G$995))</f>
        <v/>
      </c>
      <c r="T260" s="3">
        <f>IF(R260="Halifax Harriers",3,0)</f>
        <v>0</v>
      </c>
      <c r="U260" s="3">
        <f>IF(R260="Leeds City AC",3,0)</f>
        <v>0</v>
      </c>
      <c r="V260" s="3">
        <f>IF(R260="Spenborough &amp; District AC",3,0)</f>
        <v>0</v>
      </c>
    </row>
    <row r="261" spans="1:22" x14ac:dyDescent="0.2">
      <c r="A261" s="4">
        <v>7</v>
      </c>
      <c r="B261" s="5"/>
      <c r="C261" s="6"/>
      <c r="D261" s="5" t="str">
        <f>IF(B261="","",LOOKUP(B261,Entries!B$2:B$995,Entries!K$2:K$995))</f>
        <v/>
      </c>
      <c r="E261" s="5" t="str">
        <f>IF(B261="","",LOOKUP(B261,Entries!B$2:B$995,Entries!E$2:E$995))</f>
        <v/>
      </c>
      <c r="F261" s="5" t="str">
        <f>IF(B261="","",LOOKUP(B261,Entries!B$2:B$995,Entries!F$2:F$995))</f>
        <v/>
      </c>
      <c r="G261" s="5" t="str">
        <f>IF(B261="","",LOOKUP(B261,Entries!B$2:B$995,Entries!G$2:G$995))</f>
        <v/>
      </c>
      <c r="H261" s="10">
        <f>IF(F261="Halifax Harriers",2,0)</f>
        <v>0</v>
      </c>
      <c r="I261" s="10">
        <f>IF(F261="Leeds City AC",2,0)</f>
        <v>0</v>
      </c>
      <c r="J261" s="10">
        <f>IF(F261="Spenborough &amp; District AC",2,0)</f>
        <v>0</v>
      </c>
      <c r="M261" s="4">
        <v>7</v>
      </c>
      <c r="N261" s="5"/>
      <c r="O261" s="6"/>
      <c r="P261" s="5" t="str">
        <f>IF(N261="","",LOOKUP(N261,Entries!B$2:B$995,Entries!K$2:K$995))</f>
        <v/>
      </c>
      <c r="Q261" s="5" t="str">
        <f>IF(N261="","",LOOKUP(N261,Entries!B$2:B$995,Entries!E$2:E$995))</f>
        <v/>
      </c>
      <c r="R261" s="5" t="str">
        <f>IF(N261="","",LOOKUP(N261,Entries!B$2:B$995,Entries!F$2:F$995))</f>
        <v/>
      </c>
      <c r="S261" s="5" t="str">
        <f>IF(N261="","",LOOKUP(N261,Entries!B$2:B$995,Entries!G$2:G$995))</f>
        <v/>
      </c>
      <c r="T261" s="3">
        <f>IF(R261="Halifax Harriers",2,0)</f>
        <v>0</v>
      </c>
      <c r="U261" s="3">
        <f>IF(R261="Leeds City AC",2,0)</f>
        <v>0</v>
      </c>
      <c r="V261" s="3">
        <f>IF(R261="Spenborough &amp; District AC",2,0)</f>
        <v>0</v>
      </c>
    </row>
    <row r="262" spans="1:22" x14ac:dyDescent="0.2">
      <c r="A262" s="4">
        <v>8</v>
      </c>
      <c r="B262" s="5"/>
      <c r="C262" s="6"/>
      <c r="D262" s="5" t="str">
        <f>IF(B262="","",LOOKUP(B262,Entries!B$2:B$995,Entries!K$2:K$995))</f>
        <v/>
      </c>
      <c r="E262" s="5" t="str">
        <f>IF(B262="","",LOOKUP(B262,Entries!B$2:B$995,Entries!E$2:E$995))</f>
        <v/>
      </c>
      <c r="F262" s="5" t="str">
        <f>IF(B262="","",LOOKUP(B262,Entries!B$2:B$995,Entries!F$2:F$995))</f>
        <v/>
      </c>
      <c r="G262" s="5" t="str">
        <f>IF(B262="","",LOOKUP(B262,Entries!B$2:B$995,Entries!G$2:G$995))</f>
        <v/>
      </c>
      <c r="H262" s="10">
        <f>IF(F262="Halifax Harriers",1,0)</f>
        <v>0</v>
      </c>
      <c r="I262" s="10">
        <f>IF(G262="Leeds City AC",1,0)</f>
        <v>0</v>
      </c>
      <c r="J262" s="10">
        <f>IF(F262="Spenborough &amp; District AC",1,0)</f>
        <v>0</v>
      </c>
      <c r="M262" s="4">
        <v>8</v>
      </c>
      <c r="N262" s="5"/>
      <c r="O262" s="6"/>
      <c r="P262" s="5" t="str">
        <f>IF(N262="","",LOOKUP(N262,Entries!B$2:B$995,Entries!K$2:K$995))</f>
        <v/>
      </c>
      <c r="Q262" s="5" t="str">
        <f>IF(N262="","",LOOKUP(N262,Entries!B$2:B$995,Entries!E$2:E$995))</f>
        <v/>
      </c>
      <c r="R262" s="5" t="str">
        <f>IF(N262="","",LOOKUP(N262,Entries!B$2:B$995,Entries!F$2:F$995))</f>
        <v/>
      </c>
      <c r="S262" s="5" t="str">
        <f>IF(N262="","",LOOKUP(N262,Entries!B$2:B$995,Entries!G$2:G$995))</f>
        <v/>
      </c>
      <c r="T262" s="3">
        <f>IF(R262="Halifax Harriers",1,0)</f>
        <v>0</v>
      </c>
      <c r="U262" s="3">
        <f>IF(S262="Leeds City AC",1,0)</f>
        <v>0</v>
      </c>
      <c r="V262" s="3">
        <f>IF(R262="Spenborough &amp; District AC",1,0)</f>
        <v>0</v>
      </c>
    </row>
    <row r="263" spans="1:22" x14ac:dyDescent="0.2">
      <c r="A263" s="4"/>
      <c r="B263" s="5"/>
      <c r="C263" s="6"/>
      <c r="D263" s="8" t="s">
        <v>17</v>
      </c>
      <c r="E263" s="9">
        <f>SUM(H255:H262)</f>
        <v>0</v>
      </c>
      <c r="F263" s="9" t="s">
        <v>108</v>
      </c>
      <c r="G263" s="9"/>
      <c r="M263" s="4"/>
      <c r="N263" s="5"/>
      <c r="O263" s="6"/>
      <c r="P263" s="8" t="s">
        <v>17</v>
      </c>
      <c r="Q263" s="9">
        <f>SUM(T255:T262)</f>
        <v>10</v>
      </c>
      <c r="R263" s="9" t="s">
        <v>108</v>
      </c>
      <c r="S263" s="9"/>
    </row>
    <row r="264" spans="1:22" x14ac:dyDescent="0.2">
      <c r="A264" s="4"/>
      <c r="B264" s="5"/>
      <c r="C264" s="6"/>
      <c r="D264" s="8"/>
      <c r="E264" s="9">
        <f>SUM(I255:I262)</f>
        <v>0</v>
      </c>
      <c r="F264" s="9" t="s">
        <v>1183</v>
      </c>
      <c r="G264" s="9"/>
      <c r="M264" s="4"/>
      <c r="N264" s="5"/>
      <c r="O264" s="6"/>
      <c r="P264" s="9"/>
      <c r="Q264" s="9">
        <f>SUM(U255:U262)</f>
        <v>8</v>
      </c>
      <c r="R264" s="9" t="s">
        <v>1183</v>
      </c>
      <c r="S264" s="9"/>
    </row>
    <row r="265" spans="1:22" ht="13.5" thickBot="1" x14ac:dyDescent="0.25">
      <c r="A265" s="4"/>
      <c r="B265" s="5"/>
      <c r="C265" s="6"/>
      <c r="D265" s="9"/>
      <c r="E265" s="9">
        <f>SUM(J255:J262)</f>
        <v>0</v>
      </c>
      <c r="F265" s="9" t="s">
        <v>1338</v>
      </c>
      <c r="G265" s="9"/>
      <c r="M265" s="4"/>
      <c r="N265" s="5"/>
      <c r="O265" s="6"/>
      <c r="P265" s="9"/>
      <c r="Q265" s="9">
        <f>SUM(V255:V262)</f>
        <v>12</v>
      </c>
      <c r="R265" s="9" t="s">
        <v>1338</v>
      </c>
      <c r="S265" s="32"/>
    </row>
    <row r="266" spans="1:22" ht="13.5" thickBot="1" x14ac:dyDescent="0.25">
      <c r="A266" s="235" t="s">
        <v>73</v>
      </c>
      <c r="B266" s="236"/>
      <c r="C266" s="236"/>
      <c r="D266" s="236"/>
      <c r="E266" s="236"/>
      <c r="F266" s="236"/>
      <c r="G266" s="237"/>
      <c r="M266" s="130"/>
      <c r="N266" s="127"/>
      <c r="O266" s="127"/>
      <c r="P266" s="128" t="s">
        <v>49</v>
      </c>
      <c r="Q266" s="127"/>
      <c r="R266" s="152"/>
      <c r="S266" s="116"/>
    </row>
    <row r="267" spans="1:22" x14ac:dyDescent="0.2">
      <c r="A267" s="4">
        <v>1</v>
      </c>
      <c r="B267" s="5">
        <v>864</v>
      </c>
      <c r="C267" s="6" t="s">
        <v>1454</v>
      </c>
      <c r="D267" s="5" t="str">
        <f>IF(B267="","",LOOKUP(B267,Entries!B$2:B$995,Entries!K$2:K$995))</f>
        <v>Abigail Hildon</v>
      </c>
      <c r="E267" s="5" t="str">
        <f>IF(B267="","",LOOKUP(B267,Entries!B$2:B$995,Entries!E$2:E$995))</f>
        <v>F13</v>
      </c>
      <c r="F267" s="5" t="str">
        <f>IF(B267="","",LOOKUP(B267,Entries!B$2:B$995,Entries!F$2:F$995))</f>
        <v>Spenborough &amp; DIstrict AC</v>
      </c>
      <c r="G267" s="5" t="str">
        <f>IF(B267="","",LOOKUP(B267,Entries!B$2:B$995,Entries!G$2:G$995))</f>
        <v>F</v>
      </c>
      <c r="H267" s="10">
        <f>IF(F267="Halifax Harriers",8,0)</f>
        <v>0</v>
      </c>
      <c r="I267" s="10">
        <f>IF(F267="Leeds City AC",8,0)</f>
        <v>0</v>
      </c>
      <c r="J267" s="10">
        <f>IF(F267="Spenborough &amp; District AC",8,0)</f>
        <v>8</v>
      </c>
      <c r="M267" s="123">
        <v>1</v>
      </c>
      <c r="N267" s="124">
        <v>686</v>
      </c>
      <c r="O267" s="125">
        <v>5.39</v>
      </c>
      <c r="P267" s="124" t="str">
        <f>IF(N267="","",LOOKUP(N267,Entries!B$2:B$995,Entries!K$2:K$995))</f>
        <v>Will Cattermole</v>
      </c>
      <c r="Q267" s="124" t="str">
        <f>IF(N267="","",LOOKUP(N267,Entries!B$2:B$995,Entries!E$2:E$995))</f>
        <v>M17</v>
      </c>
      <c r="R267" s="126" t="str">
        <f>IF(N267="","",LOOKUP(N267,Entries!B$2:B$995,Entries!F$2:F$995))</f>
        <v>Halifax Harriers</v>
      </c>
      <c r="S267" s="5" t="str">
        <f>IF(N267="","",LOOKUP(N267,Entries!B$2:B$995,Entries!G$2:G$995))</f>
        <v>M</v>
      </c>
      <c r="T267" s="3">
        <f>IF(R267="Halifax Harriers",8,0)</f>
        <v>8</v>
      </c>
      <c r="U267" s="3">
        <f>IF(R267="Leeds City AC",8,0)</f>
        <v>0</v>
      </c>
      <c r="V267" s="3">
        <f>IF(R267="Spenborough &amp; District AC",8,0)</f>
        <v>0</v>
      </c>
    </row>
    <row r="268" spans="1:22" x14ac:dyDescent="0.2">
      <c r="A268" s="4">
        <v>2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10">
        <f>IF(F268="Halifax Harriers",7,0)</f>
        <v>0</v>
      </c>
      <c r="I268" s="10">
        <f>IF(F268="Leeds City AC",7,0)</f>
        <v>0</v>
      </c>
      <c r="J268" s="10">
        <f>IF(F268="Spenborough &amp; District AC",7,0)</f>
        <v>0</v>
      </c>
      <c r="M268" s="4">
        <v>2</v>
      </c>
      <c r="N268" s="5">
        <v>809</v>
      </c>
      <c r="O268" s="6">
        <v>5.32</v>
      </c>
      <c r="P268" s="5" t="str">
        <f>IF(N268="","",LOOKUP(N268,Entries!B$2:B$995,Entries!K$2:K$995))</f>
        <v>Xavier Nicolas</v>
      </c>
      <c r="Q268" s="5" t="str">
        <f>IF(N268="","",LOOKUP(N268,Entries!B$2:B$995,Entries!E$2:E$995))</f>
        <v>M17</v>
      </c>
      <c r="R268" s="5" t="str">
        <f>IF(N268="","",LOOKUP(N268,Entries!B$2:B$995,Entries!F$2:F$995))</f>
        <v>Leeds City AC</v>
      </c>
      <c r="S268" s="5" t="str">
        <f>IF(N268="","",LOOKUP(N268,Entries!B$2:B$995,Entries!G$2:G$995))</f>
        <v>M</v>
      </c>
      <c r="T268" s="3">
        <f>IF(R268="Halifax Harriers",7,0)</f>
        <v>0</v>
      </c>
      <c r="U268" s="3">
        <f>IF(R268="Leeds City AC",7,0)</f>
        <v>7</v>
      </c>
      <c r="V268" s="3">
        <f>IF(R268="Spenborough &amp; District AC",7,0)</f>
        <v>0</v>
      </c>
    </row>
    <row r="269" spans="1:22" x14ac:dyDescent="0.2">
      <c r="A269" s="4">
        <v>3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10">
        <f>IF(F269="Halifax Harriers",6,0)</f>
        <v>0</v>
      </c>
      <c r="I269" s="10">
        <f>IF(F269="Leeds City AC",6,0)</f>
        <v>0</v>
      </c>
      <c r="J269" s="10">
        <f>IF(F269="Spenborough &amp; District AC",6,0)</f>
        <v>0</v>
      </c>
      <c r="M269" s="4">
        <v>3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3">
        <f>IF(R269="Halifax Harriers",6,0)</f>
        <v>0</v>
      </c>
      <c r="U269" s="3">
        <f>IF(R269="Leeds City AC",6,0)</f>
        <v>0</v>
      </c>
      <c r="V269" s="3">
        <f>IF(R269="Spenborough &amp; District AC",6,0)</f>
        <v>0</v>
      </c>
    </row>
    <row r="270" spans="1:22" x14ac:dyDescent="0.2">
      <c r="A270" s="4">
        <v>4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10">
        <f>IF(F270="Halifax Harriers",5,0)</f>
        <v>0</v>
      </c>
      <c r="I270" s="10">
        <f>IF(F270="Leeds City AC",5,0)</f>
        <v>0</v>
      </c>
      <c r="J270" s="10">
        <f>IF(F270="Spenborough &amp; District AC",5,0)</f>
        <v>0</v>
      </c>
      <c r="M270" s="4">
        <v>4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3">
        <f>IF(R270="Halifax Harriers",5,0)</f>
        <v>0</v>
      </c>
      <c r="U270" s="3">
        <f>IF(R270="Leeds City AC",5,0)</f>
        <v>0</v>
      </c>
      <c r="V270" s="3">
        <f>IF(R270="Spenborough &amp; District AC",5,0)</f>
        <v>0</v>
      </c>
    </row>
    <row r="271" spans="1:22" x14ac:dyDescent="0.2">
      <c r="A271" s="4">
        <v>5</v>
      </c>
      <c r="B271" s="5"/>
      <c r="C271" s="6"/>
      <c r="D271" s="5" t="str">
        <f>IF(B271="","",LOOKUP(B271,Entries!B$2:B$995,Entries!K$2:K$995))</f>
        <v/>
      </c>
      <c r="E271" s="5" t="str">
        <f>IF(B271="","",LOOKUP(B271,Entries!B$2:B$995,Entries!E$2:E$995))</f>
        <v/>
      </c>
      <c r="F271" s="5" t="str">
        <f>IF(B271="","",LOOKUP(B271,Entries!B$2:B$995,Entries!F$2:F$995))</f>
        <v/>
      </c>
      <c r="G271" s="5" t="str">
        <f>IF(B271="","",LOOKUP(B271,Entries!B$2:B$995,Entries!G$2:G$995))</f>
        <v/>
      </c>
      <c r="H271" s="10">
        <f>IF(F271="Halifax Harriers",4,0)</f>
        <v>0</v>
      </c>
      <c r="I271" s="10">
        <f>IF(F271="Leeds City AC",4,0)</f>
        <v>0</v>
      </c>
      <c r="J271" s="10">
        <f>IF(F271="Spenborough &amp; District AC",4,0)</f>
        <v>0</v>
      </c>
      <c r="M271" s="4">
        <v>5</v>
      </c>
      <c r="N271" s="5"/>
      <c r="O271" s="6"/>
      <c r="P271" s="5" t="str">
        <f>IF(N271="","",LOOKUP(N271,Entries!B$2:B$995,Entries!K$2:K$995))</f>
        <v/>
      </c>
      <c r="Q271" s="5" t="str">
        <f>IF(N271="","",LOOKUP(N271,Entries!B$2:B$995,Entries!E$2:E$995))</f>
        <v/>
      </c>
      <c r="R271" s="5" t="str">
        <f>IF(N271="","",LOOKUP(N271,Entries!B$2:B$995,Entries!F$2:F$995))</f>
        <v/>
      </c>
      <c r="S271" s="5" t="str">
        <f>IF(N271="","",LOOKUP(N271,Entries!B$2:B$995,Entries!G$2:G$995))</f>
        <v/>
      </c>
      <c r="T271" s="3">
        <f>IF(R271="Halifax Harriers",4,0)</f>
        <v>0</v>
      </c>
      <c r="U271" s="3">
        <f>IF(R271="Leeds City AC",4,0)</f>
        <v>0</v>
      </c>
      <c r="V271" s="3">
        <f>IF(R271="Spenborough &amp; District AC",4,0)</f>
        <v>0</v>
      </c>
    </row>
    <row r="272" spans="1:22" x14ac:dyDescent="0.2">
      <c r="A272" s="4">
        <v>6</v>
      </c>
      <c r="B272" s="5"/>
      <c r="C272" s="6"/>
      <c r="D272" s="5" t="str">
        <f>IF(B272="","",LOOKUP(B272,Entries!B$2:B$995,Entries!K$2:K$995))</f>
        <v/>
      </c>
      <c r="E272" s="5" t="str">
        <f>IF(B272="","",LOOKUP(B272,Entries!B$2:B$995,Entries!E$2:E$995))</f>
        <v/>
      </c>
      <c r="F272" s="5" t="str">
        <f>IF(B272="","",LOOKUP(B272,Entries!B$2:B$995,Entries!F$2:F$995))</f>
        <v/>
      </c>
      <c r="G272" s="5" t="str">
        <f>IF(B272="","",LOOKUP(B272,Entries!B$2:B$995,Entries!G$2:G$995))</f>
        <v/>
      </c>
      <c r="H272" s="10">
        <f>IF(F272="Halifax Harriers",3,0)</f>
        <v>0</v>
      </c>
      <c r="I272" s="10">
        <f>IF(F272="Leeds City AC",3,0)</f>
        <v>0</v>
      </c>
      <c r="J272" s="10">
        <f>IF(F272="Spenborough &amp; District AC",3,0)</f>
        <v>0</v>
      </c>
      <c r="M272" s="4">
        <v>6</v>
      </c>
      <c r="N272" s="5"/>
      <c r="O272" s="6"/>
      <c r="P272" s="5" t="str">
        <f>IF(N272="","",LOOKUP(N272,Entries!B$2:B$995,Entries!K$2:K$995))</f>
        <v/>
      </c>
      <c r="Q272" s="5" t="str">
        <f>IF(N272="","",LOOKUP(N272,Entries!B$2:B$995,Entries!E$2:E$995))</f>
        <v/>
      </c>
      <c r="R272" s="5" t="str">
        <f>IF(N272="","",LOOKUP(N272,Entries!B$2:B$995,Entries!F$2:F$995))</f>
        <v/>
      </c>
      <c r="S272" s="5" t="str">
        <f>IF(N272="","",LOOKUP(N272,Entries!B$2:B$995,Entries!G$2:G$995))</f>
        <v/>
      </c>
      <c r="T272" s="3">
        <f>IF(R272="Halifax Harriers",3,0)</f>
        <v>0</v>
      </c>
      <c r="U272" s="3">
        <f>IF(R272="Leeds City AC",3,0)</f>
        <v>0</v>
      </c>
      <c r="V272" s="3">
        <f>IF(R272="Spenborough &amp; District AC",3,0)</f>
        <v>0</v>
      </c>
    </row>
    <row r="273" spans="1:22" x14ac:dyDescent="0.2">
      <c r="A273" s="4">
        <v>7</v>
      </c>
      <c r="B273" s="5"/>
      <c r="C273" s="6"/>
      <c r="D273" s="5" t="str">
        <f>IF(B273="","",LOOKUP(B273,Entries!B$2:B$995,Entries!K$2:K$995))</f>
        <v/>
      </c>
      <c r="E273" s="5" t="str">
        <f>IF(B273="","",LOOKUP(B273,Entries!B$2:B$995,Entries!E$2:E$995))</f>
        <v/>
      </c>
      <c r="F273" s="5" t="str">
        <f>IF(B273="","",LOOKUP(B273,Entries!B$2:B$995,Entries!F$2:F$995))</f>
        <v/>
      </c>
      <c r="G273" s="5" t="str">
        <f>IF(B273="","",LOOKUP(B273,Entries!B$2:B$995,Entries!G$2:G$995))</f>
        <v/>
      </c>
      <c r="H273" s="10">
        <f>IF(F273="Halifax Harriers",2,0)</f>
        <v>0</v>
      </c>
      <c r="I273" s="10">
        <f>IF(F273="Leeds City AC",2,0)</f>
        <v>0</v>
      </c>
      <c r="J273" s="10">
        <f>IF(F273="Spenborough &amp; District AC",2,0)</f>
        <v>0</v>
      </c>
      <c r="M273" s="4">
        <v>7</v>
      </c>
      <c r="N273" s="5"/>
      <c r="O273" s="6"/>
      <c r="P273" s="5" t="str">
        <f>IF(N273="","",LOOKUP(N273,Entries!B$2:B$995,Entries!K$2:K$995))</f>
        <v/>
      </c>
      <c r="Q273" s="5" t="str">
        <f>IF(N273="","",LOOKUP(N273,Entries!B$2:B$995,Entries!E$2:E$995))</f>
        <v/>
      </c>
      <c r="R273" s="5" t="str">
        <f>IF(N273="","",LOOKUP(N273,Entries!B$2:B$995,Entries!F$2:F$995))</f>
        <v/>
      </c>
      <c r="S273" s="5" t="str">
        <f>IF(N273="","",LOOKUP(N273,Entries!B$2:B$995,Entries!G$2:G$995))</f>
        <v/>
      </c>
      <c r="T273" s="3">
        <f>IF(R273="Halifax Harriers",2,0)</f>
        <v>0</v>
      </c>
      <c r="U273" s="3">
        <f>IF(R273="Leeds City AC",2,0)</f>
        <v>0</v>
      </c>
      <c r="V273" s="3">
        <f>IF(R273="Spenborough &amp; District AC",2,0)</f>
        <v>0</v>
      </c>
    </row>
    <row r="274" spans="1:22" x14ac:dyDescent="0.2">
      <c r="A274" s="4">
        <v>8</v>
      </c>
      <c r="B274" s="5"/>
      <c r="C274" s="6"/>
      <c r="D274" s="5" t="str">
        <f>IF(B274="","",LOOKUP(B274,Entries!B$2:B$995,Entries!K$2:K$995))</f>
        <v/>
      </c>
      <c r="E274" s="5" t="str">
        <f>IF(B274="","",LOOKUP(B274,Entries!B$2:B$995,Entries!E$2:E$995))</f>
        <v/>
      </c>
      <c r="F274" s="5" t="str">
        <f>IF(B274="","",LOOKUP(B274,Entries!B$2:B$995,Entries!F$2:F$995))</f>
        <v/>
      </c>
      <c r="G274" s="5" t="str">
        <f>IF(B274="","",LOOKUP(B274,Entries!B$2:B$995,Entries!G$2:G$995))</f>
        <v/>
      </c>
      <c r="H274" s="10">
        <f>IF(F274="Halifax Harriers",1,0)</f>
        <v>0</v>
      </c>
      <c r="I274" s="10">
        <f>IF(G274="Leeds City AC",1,0)</f>
        <v>0</v>
      </c>
      <c r="J274" s="10">
        <f>IF(F274="Spenborough &amp; District AC",1,0)</f>
        <v>0</v>
      </c>
      <c r="M274" s="4">
        <v>8</v>
      </c>
      <c r="N274" s="5"/>
      <c r="O274" s="6"/>
      <c r="P274" s="5" t="str">
        <f>IF(N274="","",LOOKUP(N274,Entries!B$2:B$995,Entries!K$2:K$995))</f>
        <v/>
      </c>
      <c r="Q274" s="5" t="str">
        <f>IF(N274="","",LOOKUP(N274,Entries!B$2:B$995,Entries!E$2:E$995))</f>
        <v/>
      </c>
      <c r="R274" s="5" t="str">
        <f>IF(N274="","",LOOKUP(N274,Entries!B$2:B$995,Entries!F$2:F$995))</f>
        <v/>
      </c>
      <c r="S274" s="5" t="str">
        <f>IF(N274="","",LOOKUP(N274,Entries!B$2:B$995,Entries!G$2:G$995))</f>
        <v/>
      </c>
      <c r="T274" s="3">
        <f>IF(R274="Halifax Harriers",1,0)</f>
        <v>0</v>
      </c>
      <c r="U274" s="3">
        <f>IF(S274="Leeds City AC",1,0)</f>
        <v>0</v>
      </c>
      <c r="V274" s="3">
        <f>IF(R274="Spenborough &amp; District AC",1,0)</f>
        <v>0</v>
      </c>
    </row>
    <row r="275" spans="1:22" ht="12.75" customHeight="1" x14ac:dyDescent="0.2">
      <c r="A275" s="4"/>
      <c r="B275" s="5"/>
      <c r="C275" s="6"/>
      <c r="D275" s="8" t="s">
        <v>17</v>
      </c>
      <c r="E275" s="9">
        <f>SUM(H267:H274)</f>
        <v>0</v>
      </c>
      <c r="F275" s="9" t="s">
        <v>108</v>
      </c>
      <c r="G275" s="9"/>
      <c r="M275" s="4"/>
      <c r="N275" s="5"/>
      <c r="O275" s="6"/>
      <c r="P275" s="8" t="s">
        <v>17</v>
      </c>
      <c r="Q275" s="9">
        <f>SUM(T267:T274)</f>
        <v>8</v>
      </c>
      <c r="R275" s="9" t="s">
        <v>108</v>
      </c>
      <c r="S275" s="9"/>
    </row>
    <row r="276" spans="1:22" x14ac:dyDescent="0.2">
      <c r="A276" s="4"/>
      <c r="B276" s="5"/>
      <c r="C276" s="6"/>
      <c r="D276" s="8"/>
      <c r="E276" s="9">
        <f>SUM(I267:I274)</f>
        <v>0</v>
      </c>
      <c r="F276" s="9" t="s">
        <v>1183</v>
      </c>
      <c r="G276" s="9"/>
      <c r="M276" s="4"/>
      <c r="N276" s="5"/>
      <c r="O276" s="6"/>
      <c r="P276" s="8"/>
      <c r="Q276" s="9">
        <f>SUM(U267:U274)</f>
        <v>7</v>
      </c>
      <c r="R276" s="9" t="s">
        <v>1183</v>
      </c>
      <c r="S276" s="9"/>
    </row>
    <row r="277" spans="1:22" ht="13.5" thickBot="1" x14ac:dyDescent="0.25">
      <c r="A277" s="4"/>
      <c r="B277" s="5"/>
      <c r="C277" s="6"/>
      <c r="D277" s="9"/>
      <c r="E277" s="9">
        <f>SUM(J267:J274)</f>
        <v>8</v>
      </c>
      <c r="F277" s="9" t="s">
        <v>1338</v>
      </c>
      <c r="G277" s="9"/>
      <c r="M277" s="4"/>
      <c r="N277" s="5"/>
      <c r="O277" s="6"/>
      <c r="P277" s="9"/>
      <c r="Q277" s="9">
        <f>SUM(V267:V274)</f>
        <v>0</v>
      </c>
      <c r="R277" s="9" t="s">
        <v>1338</v>
      </c>
      <c r="S277" s="9"/>
    </row>
    <row r="278" spans="1:22" ht="13.5" thickBot="1" x14ac:dyDescent="0.25">
      <c r="A278" s="235" t="s">
        <v>74</v>
      </c>
      <c r="B278" s="236"/>
      <c r="C278" s="236"/>
      <c r="D278" s="236"/>
      <c r="E278" s="236"/>
      <c r="F278" s="236"/>
      <c r="G278" s="237"/>
      <c r="M278" s="130"/>
      <c r="N278" s="127"/>
      <c r="O278" s="127"/>
      <c r="P278" s="128" t="s">
        <v>21</v>
      </c>
      <c r="Q278" s="127"/>
      <c r="R278" s="131"/>
      <c r="S278" s="141"/>
    </row>
    <row r="279" spans="1:22" x14ac:dyDescent="0.2">
      <c r="A279" s="4">
        <v>1</v>
      </c>
      <c r="B279" s="5">
        <v>838</v>
      </c>
      <c r="C279" s="6">
        <v>43.5</v>
      </c>
      <c r="D279" s="5" t="str">
        <f>IF(B279="","",LOOKUP(B279,Entries!B$2:B$995,Entries!K$2:K$995))</f>
        <v>Millie Rhodes</v>
      </c>
      <c r="E279" s="5" t="str">
        <f>IF(B279="","",LOOKUP(B279,Entries!B$2:B$995,Entries!E$2:E$995))</f>
        <v>F15</v>
      </c>
      <c r="F279" s="5" t="str">
        <f>IF(B279="","",LOOKUP(B279,Entries!B$2:B$995,Entries!F$2:F$995))</f>
        <v>Spenborough &amp; DIstrict AC</v>
      </c>
      <c r="G279" s="5" t="str">
        <f>IF(B279="","",LOOKUP(B279,Entries!B$2:B$995,Entries!G$2:G$995))</f>
        <v>F</v>
      </c>
      <c r="H279" s="10">
        <f>IF(F279="Halifax Harriers",8,0)</f>
        <v>0</v>
      </c>
      <c r="I279" s="10">
        <f>IF(F279="Leeds City AC",8,0)</f>
        <v>0</v>
      </c>
      <c r="J279" s="10">
        <f>IF(F279="Spenborough &amp; District AC",8,0)</f>
        <v>8</v>
      </c>
      <c r="M279" s="123">
        <v>1</v>
      </c>
      <c r="N279" s="124">
        <v>831</v>
      </c>
      <c r="O279" s="125">
        <v>3.5</v>
      </c>
      <c r="P279" s="124" t="str">
        <f>IF(N279="","",LOOKUP(N279,Entries!B$2:B$995,Entries!K$2:K$995))</f>
        <v>Hannah Whittaker</v>
      </c>
      <c r="Q279" s="124" t="str">
        <f>IF(N279="","",LOOKUP(N279,Entries!B$2:B$995,Entries!E$2:E$995))</f>
        <v>F13</v>
      </c>
      <c r="R279" s="126" t="str">
        <f>IF(N279="","",LOOKUP(N279,Entries!B$2:B$995,Entries!F$2:F$995))</f>
        <v>Spenborough &amp; DIstrict AC</v>
      </c>
      <c r="S279" s="124" t="str">
        <f>IF(N279="","",LOOKUP(N279,Entries!B$2:B$995,Entries!G$2:G$995))</f>
        <v>F</v>
      </c>
      <c r="T279" s="3">
        <f>IF(R279="Halifax Harriers",8,0)</f>
        <v>0</v>
      </c>
      <c r="U279" s="3">
        <f>IF(R279="Leeds City AC",8,0)</f>
        <v>0</v>
      </c>
      <c r="V279" s="3">
        <f>IF(R279="Spenborough &amp; District AC",8,0)</f>
        <v>8</v>
      </c>
    </row>
    <row r="280" spans="1:22" x14ac:dyDescent="0.2">
      <c r="A280" s="4">
        <v>2</v>
      </c>
      <c r="B280" s="5">
        <v>753</v>
      </c>
      <c r="C280" s="6">
        <v>47.7</v>
      </c>
      <c r="D280" s="5" t="str">
        <f>IF(B280="","",LOOKUP(B280,Entries!B$2:B$995,Entries!K$2:K$995))</f>
        <v>Talitha Hodgkinson</v>
      </c>
      <c r="E280" s="5" t="str">
        <f>IF(B280="","",LOOKUP(B280,Entries!B$2:B$995,Entries!E$2:E$995))</f>
        <v>F15</v>
      </c>
      <c r="F280" s="5" t="str">
        <f>IF(B280="","",LOOKUP(B280,Entries!B$2:B$995,Entries!F$2:F$995))</f>
        <v>Leeds City AC</v>
      </c>
      <c r="G280" s="5" t="str">
        <f>IF(B280="","",LOOKUP(B280,Entries!B$2:B$995,Entries!G$2:G$995))</f>
        <v>F</v>
      </c>
      <c r="H280" s="10">
        <f>IF(F280="Halifax Harriers",7,0)</f>
        <v>0</v>
      </c>
      <c r="I280" s="10">
        <f>IF(F280="Leeds City AC",7,0)</f>
        <v>7</v>
      </c>
      <c r="J280" s="10">
        <f>IF(F280="Spenborough &amp; District AC",7,0)</f>
        <v>0</v>
      </c>
      <c r="M280" s="4">
        <v>2</v>
      </c>
      <c r="N280" s="5">
        <v>620</v>
      </c>
      <c r="O280" s="6">
        <v>3.48</v>
      </c>
      <c r="P280" s="5" t="str">
        <f>IF(N280="","",LOOKUP(N280,Entries!B$2:B$995,Entries!K$2:K$995))</f>
        <v>Annabelle Aghahowa</v>
      </c>
      <c r="Q280" s="5" t="str">
        <f>IF(N280="","",LOOKUP(N280,Entries!B$2:B$995,Entries!E$2:E$995))</f>
        <v>F13</v>
      </c>
      <c r="R280" s="5" t="str">
        <f>IF(N280="","",LOOKUP(N280,Entries!B$2:B$995,Entries!F$2:F$995))</f>
        <v>Halifax Harriers</v>
      </c>
      <c r="S280" s="5" t="str">
        <f>IF(N280="","",LOOKUP(N280,Entries!B$2:B$995,Entries!G$2:G$995))</f>
        <v>F</v>
      </c>
      <c r="T280" s="3">
        <f>IF(R280="Halifax Harriers",7,0)</f>
        <v>7</v>
      </c>
      <c r="U280" s="3">
        <f>IF(R280="Leeds City AC",7,0)</f>
        <v>0</v>
      </c>
      <c r="V280" s="3">
        <f>IF(R280="Spenborough &amp; District AC",7,0)</f>
        <v>0</v>
      </c>
    </row>
    <row r="281" spans="1:22" x14ac:dyDescent="0.2">
      <c r="A281" s="4">
        <v>3</v>
      </c>
      <c r="B281" s="5">
        <v>751</v>
      </c>
      <c r="C281" s="6">
        <v>48.9</v>
      </c>
      <c r="D281" s="5" t="str">
        <f>IF(B281="","",LOOKUP(B281,Entries!B$2:B$995,Entries!K$2:K$995))</f>
        <v>Rebecca Chalfont</v>
      </c>
      <c r="E281" s="5" t="str">
        <f>IF(B281="","",LOOKUP(B281,Entries!B$2:B$995,Entries!E$2:E$995))</f>
        <v>F15</v>
      </c>
      <c r="F281" s="5" t="str">
        <f>IF(B281="","",LOOKUP(B281,Entries!B$2:B$995,Entries!F$2:F$995))</f>
        <v>Leeds City AC</v>
      </c>
      <c r="G281" s="5" t="str">
        <f>IF(B281="","",LOOKUP(B281,Entries!B$2:B$995,Entries!G$2:G$995))</f>
        <v>F</v>
      </c>
      <c r="H281" s="10">
        <f>IF(F281="Halifax Harriers",6,0)</f>
        <v>0</v>
      </c>
      <c r="I281" s="10">
        <f>IF(F281="Leeds City AC",6,0)</f>
        <v>6</v>
      </c>
      <c r="J281" s="10">
        <f>IF(F281="Spenborough &amp; District AC",6,0)</f>
        <v>0</v>
      </c>
      <c r="M281" s="4">
        <v>3</v>
      </c>
      <c r="N281" s="5">
        <v>718</v>
      </c>
      <c r="O281" s="6">
        <v>3.32</v>
      </c>
      <c r="P281" s="5" t="str">
        <f>IF(N281="","",LOOKUP(N281,Entries!B$2:B$995,Entries!K$2:K$995))</f>
        <v>Evelyn Hodgkinson</v>
      </c>
      <c r="Q281" s="5" t="str">
        <f>IF(N281="","",LOOKUP(N281,Entries!B$2:B$995,Entries!E$2:E$995))</f>
        <v>F13</v>
      </c>
      <c r="R281" s="5" t="str">
        <f>IF(N281="","",LOOKUP(N281,Entries!B$2:B$995,Entries!F$2:F$995))</f>
        <v>Leeds City AC</v>
      </c>
      <c r="S281" s="5" t="str">
        <f>IF(N281="","",LOOKUP(N281,Entries!B$2:B$995,Entries!G$2:G$995))</f>
        <v>F</v>
      </c>
      <c r="T281" s="3">
        <f>IF(R281="Halifax Harriers",6,0)</f>
        <v>0</v>
      </c>
      <c r="U281" s="3">
        <f>IF(R281="Leeds City AC",6,0)</f>
        <v>6</v>
      </c>
      <c r="V281" s="3">
        <f>IF(R281="Spenborough &amp; District AC",6,0)</f>
        <v>0</v>
      </c>
    </row>
    <row r="282" spans="1:22" x14ac:dyDescent="0.2">
      <c r="A282" s="4">
        <v>4</v>
      </c>
      <c r="B282" s="5"/>
      <c r="C282" s="6"/>
      <c r="D282" s="5" t="str">
        <f>IF(B282="","",LOOKUP(B282,Entries!B$2:B$995,Entries!K$2:K$995))</f>
        <v/>
      </c>
      <c r="E282" s="5" t="str">
        <f>IF(B282="","",LOOKUP(B282,Entries!B$2:B$995,Entries!E$2:E$995))</f>
        <v/>
      </c>
      <c r="F282" s="5" t="str">
        <f>IF(B282="","",LOOKUP(B282,Entries!B$2:B$995,Entries!F$2:F$995))</f>
        <v/>
      </c>
      <c r="G282" s="5" t="str">
        <f>IF(B282="","",LOOKUP(B282,Entries!B$2:B$995,Entries!G$2:G$995))</f>
        <v/>
      </c>
      <c r="H282" s="10">
        <f>IF(F282="Halifax Harriers",5,0)</f>
        <v>0</v>
      </c>
      <c r="I282" s="10">
        <f>IF(F282="Leeds City AC",5,0)</f>
        <v>0</v>
      </c>
      <c r="J282" s="10">
        <f>IF(F282="Spenborough &amp; District AC",5,0)</f>
        <v>0</v>
      </c>
      <c r="M282" s="4">
        <v>4</v>
      </c>
      <c r="N282" s="5">
        <v>723</v>
      </c>
      <c r="O282" s="6">
        <v>3.07</v>
      </c>
      <c r="P282" s="5" t="str">
        <f>IF(N282="","",LOOKUP(N282,Entries!B$2:B$995,Entries!K$2:K$995))</f>
        <v>Matilda Skelton</v>
      </c>
      <c r="Q282" s="5" t="str">
        <f>IF(N282="","",LOOKUP(N282,Entries!B$2:B$995,Entries!E$2:E$995))</f>
        <v>F13</v>
      </c>
      <c r="R282" s="5" t="str">
        <f>IF(N282="","",LOOKUP(N282,Entries!B$2:B$995,Entries!F$2:F$995))</f>
        <v>Leeds City AC</v>
      </c>
      <c r="S282" s="5" t="str">
        <f>IF(N282="","",LOOKUP(N282,Entries!B$2:B$995,Entries!G$2:G$995))</f>
        <v>F</v>
      </c>
      <c r="T282" s="3">
        <f>IF(R282="Halifax Harriers",5,0)</f>
        <v>0</v>
      </c>
      <c r="U282" s="3">
        <f>IF(R282="Leeds City AC",5,0)</f>
        <v>5</v>
      </c>
      <c r="V282" s="3">
        <f>IF(R282="Spenborough &amp; District AC",5,0)</f>
        <v>0</v>
      </c>
    </row>
    <row r="283" spans="1:22" x14ac:dyDescent="0.2">
      <c r="A283" s="4">
        <v>5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10">
        <f>IF(F283="Halifax Harriers",4,0)</f>
        <v>0</v>
      </c>
      <c r="I283" s="10">
        <f>IF(F283="Leeds City AC",4,0)</f>
        <v>0</v>
      </c>
      <c r="J283" s="10">
        <f>IF(F283="Spenborough &amp; District AC",4,0)</f>
        <v>0</v>
      </c>
      <c r="M283" s="4">
        <v>5</v>
      </c>
      <c r="N283" s="5">
        <v>697</v>
      </c>
      <c r="O283" s="6">
        <v>2.75</v>
      </c>
      <c r="P283" s="5" t="str">
        <f>IF(N283="","",LOOKUP(N283,Entries!B$2:B$995,Entries!K$2:K$995))</f>
        <v>Libby Gibson</v>
      </c>
      <c r="Q283" s="5" t="str">
        <f>IF(N283="","",LOOKUP(N283,Entries!B$2:B$995,Entries!E$2:E$995))</f>
        <v>F13</v>
      </c>
      <c r="R283" s="5" t="str">
        <f>IF(N283="","",LOOKUP(N283,Entries!B$2:B$995,Entries!F$2:F$995))</f>
        <v>Halifax Harriers</v>
      </c>
      <c r="S283" s="5" t="str">
        <f>IF(N283="","",LOOKUP(N283,Entries!B$2:B$995,Entries!G$2:G$995))</f>
        <v>F</v>
      </c>
      <c r="T283" s="3">
        <f>IF(R283="Halifax Harriers",4,0)</f>
        <v>4</v>
      </c>
      <c r="U283" s="3">
        <f>IF(R283="Leeds City AC",4,0)</f>
        <v>0</v>
      </c>
      <c r="V283" s="3">
        <f>IF(R283="Spenborough &amp; District AC",4,0)</f>
        <v>0</v>
      </c>
    </row>
    <row r="284" spans="1:22" x14ac:dyDescent="0.2">
      <c r="A284" s="4">
        <v>6</v>
      </c>
      <c r="B284" s="5"/>
      <c r="C284" s="6"/>
      <c r="D284" s="5" t="str">
        <f>IF(B284="","",LOOKUP(B284,Entries!B$2:B$995,Entries!K$2:K$995))</f>
        <v/>
      </c>
      <c r="E284" s="5" t="str">
        <f>IF(B284="","",LOOKUP(B284,Entries!B$2:B$995,Entries!E$2:E$995))</f>
        <v/>
      </c>
      <c r="F284" s="5" t="str">
        <f>IF(B284="","",LOOKUP(B284,Entries!B$2:B$995,Entries!F$2:F$995))</f>
        <v/>
      </c>
      <c r="G284" s="5" t="str">
        <f>IF(B284="","",LOOKUP(B284,Entries!B$2:B$995,Entries!G$2:G$995))</f>
        <v/>
      </c>
      <c r="H284" s="10">
        <f>IF(F284="Halifax Harriers",3,0)</f>
        <v>0</v>
      </c>
      <c r="I284" s="10">
        <f>IF(F284="Leeds City AC",3,0)</f>
        <v>0</v>
      </c>
      <c r="J284" s="10">
        <f>IF(F284="Spenborough &amp; District AC",3,0)</f>
        <v>0</v>
      </c>
      <c r="M284" s="4">
        <v>6</v>
      </c>
      <c r="N284" s="5"/>
      <c r="O284" s="6"/>
      <c r="P284" s="5" t="str">
        <f>IF(N284="","",LOOKUP(N284,Entries!B$2:B$995,Entries!K$2:K$995))</f>
        <v/>
      </c>
      <c r="Q284" s="5" t="str">
        <f>IF(N284="","",LOOKUP(N284,Entries!B$2:B$995,Entries!E$2:E$995))</f>
        <v/>
      </c>
      <c r="R284" s="5" t="str">
        <f>IF(N284="","",LOOKUP(N284,Entries!B$2:B$995,Entries!F$2:F$995))</f>
        <v/>
      </c>
      <c r="S284" s="5" t="str">
        <f>IF(N284="","",LOOKUP(N284,Entries!B$2:B$995,Entries!G$2:G$995))</f>
        <v/>
      </c>
      <c r="T284" s="3">
        <f>IF(R284="Halifax Harriers",3,0)</f>
        <v>0</v>
      </c>
      <c r="U284" s="3">
        <f>IF(R284="Leeds City AC",3,0)</f>
        <v>0</v>
      </c>
      <c r="V284" s="3">
        <f>IF(R284="Spenborough &amp; District AC",3,0)</f>
        <v>0</v>
      </c>
    </row>
    <row r="285" spans="1:22" x14ac:dyDescent="0.2">
      <c r="A285" s="4">
        <v>7</v>
      </c>
      <c r="B285" s="5"/>
      <c r="C285" s="6"/>
      <c r="D285" s="5" t="str">
        <f>IF(B285="","",LOOKUP(B285,Entries!B$2:B$995,Entries!K$2:K$995))</f>
        <v/>
      </c>
      <c r="E285" s="5" t="str">
        <f>IF(B285="","",LOOKUP(B285,Entries!B$2:B$995,Entries!E$2:E$995))</f>
        <v/>
      </c>
      <c r="F285" s="5" t="str">
        <f>IF(B285="","",LOOKUP(B285,Entries!B$2:B$995,Entries!F$2:F$995))</f>
        <v/>
      </c>
      <c r="G285" s="5" t="str">
        <f>IF(B285="","",LOOKUP(B285,Entries!B$2:B$995,Entries!G$2:G$995))</f>
        <v/>
      </c>
      <c r="H285" s="10">
        <f>IF(F285="Halifax Harriers",2,0)</f>
        <v>0</v>
      </c>
      <c r="I285" s="10">
        <f>IF(F285="Leeds City AC",2,0)</f>
        <v>0</v>
      </c>
      <c r="J285" s="10">
        <f>IF(F285="Spenborough &amp; District AC",2,0)</f>
        <v>0</v>
      </c>
      <c r="M285" s="4">
        <v>7</v>
      </c>
      <c r="N285" s="5"/>
      <c r="O285" s="6"/>
      <c r="P285" s="5" t="str">
        <f>IF(N285="","",LOOKUP(N285,Entries!B$2:B$995,Entries!K$2:K$995))</f>
        <v/>
      </c>
      <c r="Q285" s="5" t="str">
        <f>IF(N285="","",LOOKUP(N285,Entries!B$2:B$995,Entries!E$2:E$995))</f>
        <v/>
      </c>
      <c r="R285" s="5" t="str">
        <f>IF(N285="","",LOOKUP(N285,Entries!B$2:B$995,Entries!F$2:F$995))</f>
        <v/>
      </c>
      <c r="S285" s="5" t="str">
        <f>IF(N285="","",LOOKUP(N285,Entries!B$2:B$995,Entries!G$2:G$995))</f>
        <v/>
      </c>
      <c r="T285" s="3">
        <f>IF(R285="Halifax Harriers",2,0)</f>
        <v>0</v>
      </c>
      <c r="U285" s="3">
        <f>IF(R285="Leeds City AC",2,0)</f>
        <v>0</v>
      </c>
      <c r="V285" s="3">
        <f>IF(R285="Spenborough &amp; District AC",2,0)</f>
        <v>0</v>
      </c>
    </row>
    <row r="286" spans="1:22" x14ac:dyDescent="0.2">
      <c r="A286" s="4">
        <v>8</v>
      </c>
      <c r="B286" s="5"/>
      <c r="C286" s="6"/>
      <c r="D286" s="5" t="str">
        <f>IF(B286="","",LOOKUP(B286,Entries!B$2:B$995,Entries!K$2:K$995))</f>
        <v/>
      </c>
      <c r="E286" s="5" t="str">
        <f>IF(B286="","",LOOKUP(B286,Entries!B$2:B$995,Entries!E$2:E$995))</f>
        <v/>
      </c>
      <c r="F286" s="5" t="str">
        <f>IF(B286="","",LOOKUP(B286,Entries!B$2:B$995,Entries!F$2:F$995))</f>
        <v/>
      </c>
      <c r="G286" s="5" t="str">
        <f>IF(B286="","",LOOKUP(B286,Entries!B$2:B$995,Entries!G$2:G$995))</f>
        <v/>
      </c>
      <c r="H286" s="10">
        <f>IF(F286="Halifax Harriers",1,0)</f>
        <v>0</v>
      </c>
      <c r="I286" s="10">
        <f>IF(G286="Leeds City AC",1,0)</f>
        <v>0</v>
      </c>
      <c r="J286" s="10">
        <f>IF(F286="Spenborough &amp; District AC",1,0)</f>
        <v>0</v>
      </c>
      <c r="M286" s="4">
        <v>8</v>
      </c>
      <c r="N286" s="5"/>
      <c r="O286" s="6"/>
      <c r="P286" s="5" t="str">
        <f>IF(N286="","",LOOKUP(N286,Entries!B$2:B$995,Entries!K$2:K$995))</f>
        <v/>
      </c>
      <c r="Q286" s="5" t="str">
        <f>IF(N286="","",LOOKUP(N286,Entries!B$2:B$995,Entries!E$2:E$995))</f>
        <v/>
      </c>
      <c r="R286" s="5" t="str">
        <f>IF(N286="","",LOOKUP(N286,Entries!B$2:B$995,Entries!F$2:F$995))</f>
        <v/>
      </c>
      <c r="S286" s="5" t="str">
        <f>IF(N286="","",LOOKUP(N286,Entries!B$2:B$995,Entries!G$2:G$995))</f>
        <v/>
      </c>
      <c r="T286" s="3">
        <f>IF(R286="Halifax Harriers",1,0)</f>
        <v>0</v>
      </c>
      <c r="U286" s="3">
        <f>IF(S286="Leeds City AC",1,0)</f>
        <v>0</v>
      </c>
      <c r="V286" s="3">
        <f>IF(R286="Spenborough &amp; District AC",1,0)</f>
        <v>0</v>
      </c>
    </row>
    <row r="287" spans="1:22" x14ac:dyDescent="0.2">
      <c r="A287" s="4"/>
      <c r="B287" s="5"/>
      <c r="C287" s="6"/>
      <c r="D287" s="8" t="s">
        <v>17</v>
      </c>
      <c r="E287" s="9">
        <f>SUM(H279:H286)</f>
        <v>0</v>
      </c>
      <c r="F287" s="9" t="s">
        <v>108</v>
      </c>
      <c r="G287" s="9"/>
      <c r="M287" s="4"/>
      <c r="N287" s="5"/>
      <c r="O287" s="6"/>
      <c r="P287" s="8" t="s">
        <v>17</v>
      </c>
      <c r="Q287" s="9">
        <f>SUM(T279:T286)</f>
        <v>11</v>
      </c>
      <c r="R287" s="9" t="s">
        <v>108</v>
      </c>
      <c r="S287" s="9"/>
    </row>
    <row r="288" spans="1:22" x14ac:dyDescent="0.2">
      <c r="A288" s="4"/>
      <c r="B288" s="5"/>
      <c r="C288" s="6"/>
      <c r="D288" s="9"/>
      <c r="E288" s="9">
        <f>SUM(I279:I286)</f>
        <v>13</v>
      </c>
      <c r="F288" s="9" t="s">
        <v>1183</v>
      </c>
      <c r="G288" s="9"/>
      <c r="M288" s="4"/>
      <c r="N288" s="5"/>
      <c r="O288" s="6"/>
      <c r="P288" s="8"/>
      <c r="Q288" s="9">
        <f>SUM(U279:U286)</f>
        <v>11</v>
      </c>
      <c r="R288" s="9" t="s">
        <v>1183</v>
      </c>
      <c r="S288" s="9"/>
    </row>
    <row r="289" spans="1:22" x14ac:dyDescent="0.2">
      <c r="A289" s="4"/>
      <c r="B289" s="5"/>
      <c r="C289" s="6"/>
      <c r="D289" s="31"/>
      <c r="E289" s="9">
        <f>SUM(J279:J286)</f>
        <v>8</v>
      </c>
      <c r="F289" s="9" t="s">
        <v>1338</v>
      </c>
      <c r="G289" s="32"/>
      <c r="M289" s="4"/>
      <c r="N289" s="5"/>
      <c r="O289" s="6"/>
      <c r="P289" s="9"/>
      <c r="Q289" s="9">
        <f>SUM(V279:V286)</f>
        <v>8</v>
      </c>
      <c r="R289" s="9" t="s">
        <v>1338</v>
      </c>
      <c r="S289" s="9"/>
    </row>
    <row r="290" spans="1:22" ht="13.5" thickBot="1" x14ac:dyDescent="0.25">
      <c r="A290" s="235" t="s">
        <v>92</v>
      </c>
      <c r="B290" s="236"/>
      <c r="C290" s="236"/>
      <c r="D290" s="236"/>
      <c r="E290" s="236"/>
      <c r="F290" s="236"/>
      <c r="G290" s="237"/>
      <c r="M290" s="135"/>
      <c r="N290" s="119"/>
      <c r="O290" s="119"/>
      <c r="P290" s="136" t="s">
        <v>20</v>
      </c>
      <c r="Q290" s="119"/>
      <c r="R290" s="137"/>
      <c r="S290" s="138"/>
    </row>
    <row r="291" spans="1:22" x14ac:dyDescent="0.2">
      <c r="A291" s="4">
        <v>1</v>
      </c>
      <c r="B291" s="5">
        <v>846</v>
      </c>
      <c r="C291" s="6">
        <v>41.5</v>
      </c>
      <c r="D291" s="5" t="str">
        <f>IF(B291="","",LOOKUP(B291,Entries!B$2:B$995,Entries!K$2:K$995))</f>
        <v>William Mcintosh</v>
      </c>
      <c r="E291" s="5" t="str">
        <f>IF(B291="","",LOOKUP(B291,Entries!B$2:B$995,Entries!E$2:E$995))</f>
        <v>M15</v>
      </c>
      <c r="F291" s="5" t="str">
        <f>IF(B291="","",LOOKUP(B291,Entries!B$2:B$995,Entries!F$2:F$995))</f>
        <v>Spenborough &amp; DIstrict AC</v>
      </c>
      <c r="G291" s="5" t="str">
        <f>IF(B291="","",LOOKUP(B291,Entries!B$2:B$995,Entries!G$2:G$995))</f>
        <v>M</v>
      </c>
      <c r="H291" s="10">
        <f>IF(F291="Halifax Harriers",8,0)</f>
        <v>0</v>
      </c>
      <c r="I291" s="10">
        <f>IF(F291="Leeds City AC",8,0)</f>
        <v>0</v>
      </c>
      <c r="J291" s="10">
        <f>IF(F291="Spenborough &amp; District AC",8,0)</f>
        <v>8</v>
      </c>
      <c r="M291" s="4">
        <v>1</v>
      </c>
      <c r="N291" s="5">
        <v>738</v>
      </c>
      <c r="O291" s="6">
        <v>3.78</v>
      </c>
      <c r="P291" s="5" t="str">
        <f>IF(N291="","",LOOKUP(N291,Entries!B$2:B$995,Entries!K$2:K$995))</f>
        <v>Evan Miller</v>
      </c>
      <c r="Q291" s="5" t="str">
        <f>IF(N291="","",LOOKUP(N291,Entries!B$2:B$995,Entries!E$2:E$995))</f>
        <v>M13</v>
      </c>
      <c r="R291" s="120" t="str">
        <f>IF(N291="","",LOOKUP(N291,Entries!B$2:B$995,Entries!F$2:F$995))</f>
        <v>Leeds City AC</v>
      </c>
      <c r="S291" s="5" t="str">
        <f>IF(N291="","",LOOKUP(N291,Entries!B$2:B$995,Entries!G$2:G$995))</f>
        <v>M</v>
      </c>
      <c r="T291" s="3">
        <f>IF(R291="Halifax Harriers",8,0)</f>
        <v>0</v>
      </c>
      <c r="U291" s="3">
        <f>IF(R291="Leeds City AC",8,0)</f>
        <v>8</v>
      </c>
      <c r="V291" s="3">
        <f>IF(R291="Spenborough &amp; District AC",8,0)</f>
        <v>0</v>
      </c>
    </row>
    <row r="292" spans="1:22" x14ac:dyDescent="0.2">
      <c r="A292" s="4">
        <v>2</v>
      </c>
      <c r="B292" s="5">
        <v>663</v>
      </c>
      <c r="C292" s="6">
        <v>44.6</v>
      </c>
      <c r="D292" s="5" t="str">
        <f>IF(B292="","",LOOKUP(B292,Entries!B$2:B$995,Entries!K$2:K$995))</f>
        <v>Oliver Powell</v>
      </c>
      <c r="E292" s="5" t="str">
        <f>IF(B292="","",LOOKUP(B292,Entries!B$2:B$995,Entries!E$2:E$995))</f>
        <v>M15</v>
      </c>
      <c r="F292" s="5" t="str">
        <f>IF(B292="","",LOOKUP(B292,Entries!B$2:B$995,Entries!F$2:F$995))</f>
        <v>Halifax Harriers</v>
      </c>
      <c r="G292" s="5" t="str">
        <f>IF(B292="","",LOOKUP(B292,Entries!B$2:B$995,Entries!G$2:G$995))</f>
        <v>M</v>
      </c>
      <c r="H292" s="10">
        <f>IF(F292="Halifax Harriers",7,0)</f>
        <v>7</v>
      </c>
      <c r="I292" s="10">
        <f>IF(F292="Leeds City AC",7,0)</f>
        <v>0</v>
      </c>
      <c r="J292" s="10">
        <f>IF(F292="Spenborough &amp; District AC",7,0)</f>
        <v>0</v>
      </c>
      <c r="M292" s="4">
        <v>2</v>
      </c>
      <c r="N292" s="5">
        <v>734</v>
      </c>
      <c r="O292" s="6">
        <v>3.23</v>
      </c>
      <c r="P292" s="5" t="str">
        <f>IF(N292="","",LOOKUP(N292,Entries!B$2:B$995,Entries!K$2:K$995))</f>
        <v>Harrison Downes</v>
      </c>
      <c r="Q292" s="5" t="str">
        <f>IF(N292="","",LOOKUP(N292,Entries!B$2:B$995,Entries!E$2:E$995))</f>
        <v>M13</v>
      </c>
      <c r="R292" s="5" t="str">
        <f>IF(N292="","",LOOKUP(N292,Entries!B$2:B$995,Entries!F$2:F$995))</f>
        <v>Leeds City AC</v>
      </c>
      <c r="S292" s="5" t="str">
        <f>IF(N292="","",LOOKUP(N292,Entries!B$2:B$995,Entries!G$2:G$995))</f>
        <v>M</v>
      </c>
      <c r="T292" s="3">
        <f>IF(R292="Halifax Harriers",7,0)</f>
        <v>0</v>
      </c>
      <c r="U292" s="3">
        <f>IF(R292="Leeds City AC",7,0)</f>
        <v>7</v>
      </c>
      <c r="V292" s="3">
        <f>IF(R292="Spenborough &amp; District AC",7,0)</f>
        <v>0</v>
      </c>
    </row>
    <row r="293" spans="1:22" x14ac:dyDescent="0.2">
      <c r="A293" s="4">
        <v>3</v>
      </c>
      <c r="B293" s="5">
        <v>767</v>
      </c>
      <c r="C293" s="6">
        <v>48.1</v>
      </c>
      <c r="D293" s="5" t="str">
        <f>IF(B293="","",LOOKUP(B293,Entries!B$2:B$995,Entries!K$2:K$995))</f>
        <v>Laith Alghofari</v>
      </c>
      <c r="E293" s="5" t="str">
        <f>IF(B293="","",LOOKUP(B293,Entries!B$2:B$995,Entries!E$2:E$995))</f>
        <v>M15</v>
      </c>
      <c r="F293" s="5" t="str">
        <f>IF(B293="","",LOOKUP(B293,Entries!B$2:B$995,Entries!F$2:F$995))</f>
        <v>Leeds City AC</v>
      </c>
      <c r="G293" s="5" t="str">
        <f>IF(B293="","",LOOKUP(B293,Entries!B$2:B$995,Entries!G$2:G$995))</f>
        <v>M</v>
      </c>
      <c r="H293" s="10">
        <f>IF(F293="Halifax Harriers",6,0)</f>
        <v>0</v>
      </c>
      <c r="I293" s="10">
        <f>IF(F293="Leeds City AC",6,0)</f>
        <v>6</v>
      </c>
      <c r="J293" s="10">
        <f>IF(F293="Spenborough &amp; District AC",6,0)</f>
        <v>0</v>
      </c>
      <c r="M293" s="4">
        <v>3</v>
      </c>
      <c r="N293" s="5">
        <v>834</v>
      </c>
      <c r="O293" s="6">
        <v>2.14</v>
      </c>
      <c r="P293" s="5" t="str">
        <f>IF(N293="","",LOOKUP(N293,Entries!B$2:B$995,Entries!K$2:K$995))</f>
        <v>Noah Byrne</v>
      </c>
      <c r="Q293" s="5" t="str">
        <f>IF(N293="","",LOOKUP(N293,Entries!B$2:B$995,Entries!E$2:E$995))</f>
        <v>M13</v>
      </c>
      <c r="R293" s="5" t="str">
        <f>IF(N293="","",LOOKUP(N293,Entries!B$2:B$995,Entries!F$2:F$995))</f>
        <v>Spenborough &amp; DIstrict AC</v>
      </c>
      <c r="S293" s="5" t="str">
        <f>IF(N293="","",LOOKUP(N293,Entries!B$2:B$995,Entries!G$2:G$995))</f>
        <v>M</v>
      </c>
      <c r="T293" s="3">
        <f>IF(R293="Halifax Harriers",6,0)</f>
        <v>0</v>
      </c>
      <c r="U293" s="3">
        <f>IF(R293="Leeds City AC",6,0)</f>
        <v>0</v>
      </c>
      <c r="V293" s="3">
        <f>IF(R293="Spenborough &amp; District AC",6,0)</f>
        <v>6</v>
      </c>
    </row>
    <row r="294" spans="1:22" x14ac:dyDescent="0.2">
      <c r="A294" s="4">
        <v>4</v>
      </c>
      <c r="B294" s="5">
        <v>849</v>
      </c>
      <c r="C294" s="6">
        <v>51.3</v>
      </c>
      <c r="D294" s="5" t="str">
        <f>IF(B294="","",LOOKUP(B294,Entries!B$2:B$995,Entries!K$2:K$995))</f>
        <v>Jack Worsnup</v>
      </c>
      <c r="E294" s="5" t="str">
        <f>IF(B294="","",LOOKUP(B294,Entries!B$2:B$995,Entries!E$2:E$995))</f>
        <v>M15</v>
      </c>
      <c r="F294" s="5" t="str">
        <f>IF(B294="","",LOOKUP(B294,Entries!B$2:B$995,Entries!F$2:F$995))</f>
        <v>Spenborough &amp; DIstrict AC</v>
      </c>
      <c r="G294" s="5" t="str">
        <f>IF(B294="","",LOOKUP(B294,Entries!B$2:B$995,Entries!G$2:G$995))</f>
        <v>M</v>
      </c>
      <c r="H294" s="10">
        <f>IF(F294="Halifax Harriers",5,0)</f>
        <v>0</v>
      </c>
      <c r="I294" s="10">
        <f>IF(F294="Leeds City AC",5,0)</f>
        <v>0</v>
      </c>
      <c r="J294" s="10">
        <f>IF(F294="Spenborough &amp; District AC",5,0)</f>
        <v>5</v>
      </c>
      <c r="M294" s="4">
        <v>4</v>
      </c>
      <c r="N294" s="5"/>
      <c r="O294" s="6"/>
      <c r="P294" s="5" t="str">
        <f>IF(N294="","",LOOKUP(N294,Entries!B$2:B$995,Entries!K$2:K$995))</f>
        <v/>
      </c>
      <c r="Q294" s="5" t="str">
        <f>IF(N294="","",LOOKUP(N294,Entries!B$2:B$995,Entries!E$2:E$995))</f>
        <v/>
      </c>
      <c r="R294" s="5" t="str">
        <f>IF(N294="","",LOOKUP(N294,Entries!B$2:B$995,Entries!F$2:F$995))</f>
        <v/>
      </c>
      <c r="S294" s="5" t="str">
        <f>IF(N294="","",LOOKUP(N294,Entries!B$2:B$995,Entries!G$2:G$995))</f>
        <v/>
      </c>
      <c r="T294" s="3">
        <f>IF(R294="Halifax Harriers",5,0)</f>
        <v>0</v>
      </c>
      <c r="U294" s="3">
        <f>IF(R294="Leeds City AC",5,0)</f>
        <v>0</v>
      </c>
      <c r="V294" s="3">
        <f>IF(R294="Spenborough &amp; District AC",5,0)</f>
        <v>0</v>
      </c>
    </row>
    <row r="295" spans="1:22" x14ac:dyDescent="0.2">
      <c r="A295" s="4">
        <v>5</v>
      </c>
      <c r="B295" s="5">
        <v>652</v>
      </c>
      <c r="C295" s="6">
        <v>56.6</v>
      </c>
      <c r="D295" s="5" t="str">
        <f>IF(B295="","",LOOKUP(B295,Entries!B$2:B$995,Entries!K$2:K$995))</f>
        <v>Thomas Wright</v>
      </c>
      <c r="E295" s="5" t="str">
        <f>IF(B295="","",LOOKUP(B295,Entries!B$2:B$995,Entries!E$2:E$995))</f>
        <v>M15</v>
      </c>
      <c r="F295" s="5" t="str">
        <f>IF(B295="","",LOOKUP(B295,Entries!B$2:B$995,Entries!F$2:F$995))</f>
        <v>Halifax Harriers</v>
      </c>
      <c r="G295" s="5" t="str">
        <f>IF(B295="","",LOOKUP(B295,Entries!B$2:B$995,Entries!G$2:G$995))</f>
        <v>M</v>
      </c>
      <c r="H295" s="10">
        <f>IF(F295="Halifax Harriers",4,0)</f>
        <v>4</v>
      </c>
      <c r="I295" s="10">
        <f>IF(F295="Leeds City AC",4,0)</f>
        <v>0</v>
      </c>
      <c r="J295" s="10">
        <f>IF(F295="Spenborough &amp; District AC",4,0)</f>
        <v>0</v>
      </c>
      <c r="M295" s="4">
        <v>5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3">
        <f>IF(R295="Halifax Harriers",4,0)</f>
        <v>0</v>
      </c>
      <c r="U295" s="3">
        <f>IF(R295="Leeds City AC",4,0)</f>
        <v>0</v>
      </c>
      <c r="V295" s="3">
        <f>IF(R295="Spenborough &amp; District AC",4,0)</f>
        <v>0</v>
      </c>
    </row>
    <row r="296" spans="1:22" x14ac:dyDescent="0.2">
      <c r="A296" s="4">
        <v>6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10">
        <f>IF(F296="Halifax Harriers",3,0)</f>
        <v>0</v>
      </c>
      <c r="I296" s="10">
        <f>IF(F296="Leeds City AC",3,0)</f>
        <v>0</v>
      </c>
      <c r="J296" s="10">
        <f>IF(F296="Spenborough &amp; District AC",3,0)</f>
        <v>0</v>
      </c>
      <c r="M296" s="4">
        <v>6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3">
        <f>IF(R296="Halifax Harriers",3,0)</f>
        <v>0</v>
      </c>
      <c r="U296" s="3">
        <f>IF(R296="Leeds City AC",3,0)</f>
        <v>0</v>
      </c>
      <c r="V296" s="3">
        <f>IF(R296="Spenborough &amp; District AC",3,0)</f>
        <v>0</v>
      </c>
    </row>
    <row r="297" spans="1:22" x14ac:dyDescent="0.2">
      <c r="A297" s="4">
        <v>7</v>
      </c>
      <c r="B297" s="5"/>
      <c r="C297" s="6"/>
      <c r="D297" s="5" t="str">
        <f>IF(B297="","",LOOKUP(B297,Entries!B$2:B$995,Entries!K$2:K$995))</f>
        <v/>
      </c>
      <c r="E297" s="5" t="str">
        <f>IF(B297="","",LOOKUP(B297,Entries!B$2:B$995,Entries!E$2:E$995))</f>
        <v/>
      </c>
      <c r="F297" s="5" t="str">
        <f>IF(B297="","",LOOKUP(B297,Entries!B$2:B$995,Entries!F$2:F$995))</f>
        <v/>
      </c>
      <c r="G297" s="5" t="str">
        <f>IF(B297="","",LOOKUP(B297,Entries!B$2:B$995,Entries!G$2:G$995))</f>
        <v/>
      </c>
      <c r="H297" s="10">
        <f>IF(F297="Halifax Harriers",2,0)</f>
        <v>0</v>
      </c>
      <c r="I297" s="10">
        <f>IF(F297="Leeds City AC",2,0)</f>
        <v>0</v>
      </c>
      <c r="J297" s="10">
        <f>IF(F297="Spenborough &amp; District AC",2,0)</f>
        <v>0</v>
      </c>
      <c r="M297" s="4">
        <v>7</v>
      </c>
      <c r="N297" s="5"/>
      <c r="O297" s="6"/>
      <c r="P297" s="5" t="str">
        <f>IF(N297="","",LOOKUP(N297,Entries!B$2:B$995,Entries!K$2:K$995))</f>
        <v/>
      </c>
      <c r="Q297" s="5" t="str">
        <f>IF(N297="","",LOOKUP(N297,Entries!B$2:B$995,Entries!E$2:E$995))</f>
        <v/>
      </c>
      <c r="R297" s="5" t="str">
        <f>IF(N297="","",LOOKUP(N297,Entries!B$2:B$995,Entries!F$2:F$995))</f>
        <v/>
      </c>
      <c r="S297" s="5" t="str">
        <f>IF(N297="","",LOOKUP(N297,Entries!B$2:B$995,Entries!G$2:G$995))</f>
        <v/>
      </c>
      <c r="T297" s="3">
        <f>IF(R297="Halifax Harriers",2,0)</f>
        <v>0</v>
      </c>
      <c r="U297" s="3">
        <f>IF(R297="Leeds City AC",2,0)</f>
        <v>0</v>
      </c>
      <c r="V297" s="3">
        <f>IF(R297="Spenborough &amp; District AC",2,0)</f>
        <v>0</v>
      </c>
    </row>
    <row r="298" spans="1:22" x14ac:dyDescent="0.2">
      <c r="A298" s="4">
        <v>8</v>
      </c>
      <c r="B298" s="5"/>
      <c r="C298" s="6"/>
      <c r="D298" s="5" t="str">
        <f>IF(B298="","",LOOKUP(B298,Entries!B$2:B$995,Entries!K$2:K$995))</f>
        <v/>
      </c>
      <c r="E298" s="5" t="str">
        <f>IF(B298="","",LOOKUP(B298,Entries!B$2:B$995,Entries!E$2:E$995))</f>
        <v/>
      </c>
      <c r="F298" s="5" t="str">
        <f>IF(B298="","",LOOKUP(B298,Entries!B$2:B$995,Entries!F$2:F$995))</f>
        <v/>
      </c>
      <c r="G298" s="5" t="str">
        <f>IF(B298="","",LOOKUP(B298,Entries!B$2:B$995,Entries!G$2:G$995))</f>
        <v/>
      </c>
      <c r="H298" s="10">
        <f>IF(F298="Halifax Harriers",1,0)</f>
        <v>0</v>
      </c>
      <c r="I298" s="10">
        <f>IF(G298="Leeds City AC",1,0)</f>
        <v>0</v>
      </c>
      <c r="J298" s="10">
        <f>IF(F298="Spenborough &amp; District AC",1,0)</f>
        <v>0</v>
      </c>
      <c r="M298" s="4">
        <v>8</v>
      </c>
      <c r="N298" s="5"/>
      <c r="O298" s="6"/>
      <c r="P298" s="5" t="str">
        <f>IF(N298="","",LOOKUP(N298,Entries!B$2:B$995,Entries!K$2:K$995))</f>
        <v/>
      </c>
      <c r="Q298" s="5" t="str">
        <f>IF(N298="","",LOOKUP(N298,Entries!B$2:B$995,Entries!E$2:E$995))</f>
        <v/>
      </c>
      <c r="R298" s="5" t="str">
        <f>IF(N298="","",LOOKUP(N298,Entries!B$2:B$995,Entries!F$2:F$995))</f>
        <v/>
      </c>
      <c r="S298" s="5" t="str">
        <f>IF(N298="","",LOOKUP(N298,Entries!B$2:B$995,Entries!G$2:G$995))</f>
        <v/>
      </c>
      <c r="T298" s="3">
        <f>IF(R298="Halifax Harriers",1,0)</f>
        <v>0</v>
      </c>
      <c r="U298" s="3">
        <f>IF(S298="Leeds City AC",1,0)</f>
        <v>0</v>
      </c>
      <c r="V298" s="3">
        <f>IF(R298="Spenborough &amp; District AC",1,0)</f>
        <v>0</v>
      </c>
    </row>
    <row r="299" spans="1:22" x14ac:dyDescent="0.2">
      <c r="A299" s="4"/>
      <c r="B299" s="5"/>
      <c r="C299" s="6"/>
      <c r="D299" s="8" t="s">
        <v>17</v>
      </c>
      <c r="E299" s="9">
        <f>SUM(H291:H298)</f>
        <v>11</v>
      </c>
      <c r="F299" s="9" t="s">
        <v>108</v>
      </c>
      <c r="G299" s="9"/>
      <c r="M299" s="4"/>
      <c r="N299" s="5"/>
      <c r="O299" s="6"/>
      <c r="P299" s="8" t="s">
        <v>17</v>
      </c>
      <c r="Q299" s="9">
        <f>SUM(T291:T298)</f>
        <v>0</v>
      </c>
      <c r="R299" s="9" t="s">
        <v>108</v>
      </c>
      <c r="S299" s="9"/>
    </row>
    <row r="300" spans="1:22" x14ac:dyDescent="0.2">
      <c r="A300" s="4"/>
      <c r="B300" s="5"/>
      <c r="C300" s="6"/>
      <c r="D300" s="8"/>
      <c r="E300" s="9">
        <f>SUM(I291:I298)</f>
        <v>6</v>
      </c>
      <c r="F300" s="9" t="s">
        <v>1183</v>
      </c>
      <c r="G300" s="9"/>
      <c r="M300" s="4"/>
      <c r="N300" s="5"/>
      <c r="O300" s="6"/>
      <c r="P300" s="9"/>
      <c r="Q300" s="9">
        <f>SUM(U291:U298)</f>
        <v>15</v>
      </c>
      <c r="R300" s="9" t="s">
        <v>1183</v>
      </c>
      <c r="S300" s="9"/>
    </row>
    <row r="301" spans="1:22" ht="13.5" thickBot="1" x14ac:dyDescent="0.25">
      <c r="A301" s="4"/>
      <c r="B301" s="5"/>
      <c r="C301" s="6"/>
      <c r="D301" s="9"/>
      <c r="E301" s="9">
        <f>SUM(J291:J298)</f>
        <v>13</v>
      </c>
      <c r="F301" s="9" t="s">
        <v>1338</v>
      </c>
      <c r="G301" s="9"/>
      <c r="M301" s="4"/>
      <c r="N301" s="5"/>
      <c r="O301" s="6"/>
      <c r="P301" s="9"/>
      <c r="Q301" s="9">
        <f>SUM(V291:V298)</f>
        <v>6</v>
      </c>
      <c r="R301" s="9" t="s">
        <v>1338</v>
      </c>
      <c r="S301" s="9"/>
    </row>
    <row r="302" spans="1:22" ht="13.5" thickBot="1" x14ac:dyDescent="0.25">
      <c r="A302" s="235" t="s">
        <v>75</v>
      </c>
      <c r="B302" s="236"/>
      <c r="C302" s="236"/>
      <c r="D302" s="236"/>
      <c r="E302" s="236"/>
      <c r="F302" s="236"/>
      <c r="G302" s="237"/>
      <c r="M302" s="130"/>
      <c r="N302" s="127"/>
      <c r="O302" s="127"/>
      <c r="P302" s="128" t="s">
        <v>22</v>
      </c>
      <c r="Q302" s="127"/>
      <c r="R302" s="131"/>
      <c r="S302" s="141"/>
    </row>
    <row r="303" spans="1:22" x14ac:dyDescent="0.2">
      <c r="A303" s="4">
        <v>1</v>
      </c>
      <c r="B303" s="5"/>
      <c r="C303" s="6"/>
      <c r="D303" s="5" t="str">
        <f>IF(B303="","",LOOKUP(B303,Entries!B$2:B$995,Entries!K$2:K$995))</f>
        <v/>
      </c>
      <c r="E303" s="5" t="str">
        <f>IF(B303="","",LOOKUP(B303,Entries!B$2:B$995,Entries!E$2:E$995))</f>
        <v/>
      </c>
      <c r="F303" s="5" t="str">
        <f>IF(B303="","",LOOKUP(B303,Entries!B$2:B$995,Entries!F$2:F$995))</f>
        <v/>
      </c>
      <c r="G303" s="5" t="str">
        <f>IF(B303="","",LOOKUP(B303,Entries!B$2:B$995,Entries!G$2:G$995))</f>
        <v/>
      </c>
      <c r="H303" s="10">
        <f>IF(F303="Halifax Harriers",8,0)</f>
        <v>0</v>
      </c>
      <c r="I303" s="10">
        <f>IF(F303="Leeds City AC",8,0)</f>
        <v>0</v>
      </c>
      <c r="J303" s="10">
        <f>IF(F303="Spenborough &amp; District AC",8,0)</f>
        <v>0</v>
      </c>
      <c r="M303" s="123">
        <v>1</v>
      </c>
      <c r="N303" s="124">
        <v>667</v>
      </c>
      <c r="O303" s="125">
        <v>1.48</v>
      </c>
      <c r="P303" s="124" t="str">
        <f>IF(N303="","",LOOKUP(N303,Entries!B$2:B$995,Entries!K$2:K$995))</f>
        <v>Ben Slow</v>
      </c>
      <c r="Q303" s="124" t="str">
        <f>IF(N303="","",LOOKUP(N303,Entries!B$2:B$995,Entries!E$2:E$995))</f>
        <v>M15</v>
      </c>
      <c r="R303" s="126" t="str">
        <f>IF(N303="","",LOOKUP(N303,Entries!B$2:B$995,Entries!F$2:F$995))</f>
        <v>Halifax Harriers</v>
      </c>
      <c r="S303" s="124" t="str">
        <f>IF(N303="","",LOOKUP(N303,Entries!B$2:B$995,Entries!G$2:G$995))</f>
        <v>M</v>
      </c>
      <c r="T303" s="3">
        <f>IF(R303="Halifax Harriers",8,0)</f>
        <v>8</v>
      </c>
      <c r="U303" s="3">
        <f>IF(R303="Leeds City AC",8,0)</f>
        <v>0</v>
      </c>
      <c r="V303" s="3">
        <f>IF(R303="Spenborough &amp; District AC",8,0)</f>
        <v>0</v>
      </c>
    </row>
    <row r="304" spans="1:22" x14ac:dyDescent="0.2">
      <c r="A304" s="4">
        <v>2</v>
      </c>
      <c r="B304" s="5"/>
      <c r="C304" s="6"/>
      <c r="D304" s="5" t="str">
        <f>IF(B304="","",LOOKUP(B304,Entries!B$2:B$995,Entries!K$2:K$995))</f>
        <v/>
      </c>
      <c r="E304" s="5" t="str">
        <f>IF(B304="","",LOOKUP(B304,Entries!B$2:B$995,Entries!E$2:E$995))</f>
        <v/>
      </c>
      <c r="F304" s="5" t="str">
        <f>IF(B304="","",LOOKUP(B304,Entries!B$2:B$995,Entries!F$2:F$995))</f>
        <v/>
      </c>
      <c r="G304" s="5" t="str">
        <f>IF(B304="","",LOOKUP(B304,Entries!B$2:B$995,Entries!G$2:G$995))</f>
        <v/>
      </c>
      <c r="H304" s="10">
        <f>IF(F304="Halifax Harrierss",7,0)</f>
        <v>0</v>
      </c>
      <c r="I304" s="10">
        <f>IF(F304="Leeds City AC",7,0)</f>
        <v>0</v>
      </c>
      <c r="J304" s="10">
        <f>IF(F304="Spenborough &amp; District AC",7,0)</f>
        <v>0</v>
      </c>
      <c r="M304" s="4">
        <v>2</v>
      </c>
      <c r="N304" s="5">
        <v>846</v>
      </c>
      <c r="O304" s="6">
        <v>1.4</v>
      </c>
      <c r="P304" s="5" t="str">
        <f>IF(N304="","",LOOKUP(N304,Entries!B$2:B$995,Entries!K$2:K$995))</f>
        <v>William Mcintosh</v>
      </c>
      <c r="Q304" s="5" t="str">
        <f>IF(N304="","",LOOKUP(N304,Entries!B$2:B$995,Entries!E$2:E$995))</f>
        <v>M15</v>
      </c>
      <c r="R304" s="5" t="str">
        <f>IF(N304="","",LOOKUP(N304,Entries!B$2:B$995,Entries!F$2:F$995))</f>
        <v>Spenborough &amp; DIstrict AC</v>
      </c>
      <c r="S304" s="5" t="str">
        <f>IF(N304="","",LOOKUP(N304,Entries!B$2:B$995,Entries!G$2:G$995))</f>
        <v>M</v>
      </c>
      <c r="T304" s="3">
        <f>IF(R304="Halifax Harriers",7,0)</f>
        <v>0</v>
      </c>
      <c r="U304" s="3">
        <f>IF(R304="Leeds City AC",7,0)</f>
        <v>0</v>
      </c>
      <c r="V304" s="3">
        <f>IF(R304="Spenborough &amp; District AC",7,0)</f>
        <v>7</v>
      </c>
    </row>
    <row r="305" spans="1:22" x14ac:dyDescent="0.2">
      <c r="A305" s="4">
        <v>3</v>
      </c>
      <c r="B305" s="5"/>
      <c r="C305" s="6"/>
      <c r="D305" s="5" t="str">
        <f>IF(B305="","",LOOKUP(B305,Entries!B$2:B$995,Entries!K$2:K$995))</f>
        <v/>
      </c>
      <c r="E305" s="5" t="str">
        <f>IF(B305="","",LOOKUP(B305,Entries!B$2:B$995,Entries!E$2:E$995))</f>
        <v/>
      </c>
      <c r="F305" s="5" t="str">
        <f>IF(B305="","",LOOKUP(B305,Entries!B$2:B$995,Entries!F$2:F$995))</f>
        <v/>
      </c>
      <c r="G305" s="5" t="str">
        <f>IF(B305="","",LOOKUP(B305,Entries!B$2:B$995,Entries!G$2:G$995))</f>
        <v/>
      </c>
      <c r="H305" s="10">
        <f>IF(F305="Halifax Harriers",6,0)</f>
        <v>0</v>
      </c>
      <c r="I305" s="10">
        <f>IF(F305="Leeds City AC",6,0)</f>
        <v>0</v>
      </c>
      <c r="J305" s="10">
        <f>IF(F305="Spenborough &amp; District AC",6,0)</f>
        <v>0</v>
      </c>
      <c r="M305" s="4">
        <v>3</v>
      </c>
      <c r="N305" s="5">
        <v>650</v>
      </c>
      <c r="O305" s="6">
        <v>1.25</v>
      </c>
      <c r="P305" s="5" t="str">
        <f>IF(N305="","",LOOKUP(N305,Entries!B$2:B$995,Entries!K$2:K$995))</f>
        <v>Beau Clark</v>
      </c>
      <c r="Q305" s="5" t="str">
        <f>IF(N305="","",LOOKUP(N305,Entries!B$2:B$995,Entries!E$2:E$995))</f>
        <v>M15</v>
      </c>
      <c r="R305" s="5" t="str">
        <f>IF(N305="","",LOOKUP(N305,Entries!B$2:B$995,Entries!F$2:F$995))</f>
        <v>Halifax Harriers</v>
      </c>
      <c r="S305" s="5" t="str">
        <f>IF(N305="","",LOOKUP(N305,Entries!B$2:B$995,Entries!G$2:G$995))</f>
        <v>M</v>
      </c>
      <c r="T305" s="3">
        <f>IF(R305="Halifax Harriers",6,0)</f>
        <v>6</v>
      </c>
      <c r="U305" s="3">
        <f>IF(R305="Leeds City AC",6,0)</f>
        <v>0</v>
      </c>
      <c r="V305" s="3">
        <f>IF(R305="Spenborough &amp; District AC",6,0)</f>
        <v>0</v>
      </c>
    </row>
    <row r="306" spans="1:22" x14ac:dyDescent="0.2">
      <c r="A306" s="4">
        <v>4</v>
      </c>
      <c r="B306" s="5"/>
      <c r="C306" s="6"/>
      <c r="D306" s="5" t="str">
        <f>IF(B306="","",LOOKUP(B306,Entries!B$2:B$995,Entries!K$2:K$995))</f>
        <v/>
      </c>
      <c r="E306" s="5" t="str">
        <f>IF(B306="","",LOOKUP(B306,Entries!B$2:B$995,Entries!E$2:E$995))</f>
        <v/>
      </c>
      <c r="F306" s="5" t="str">
        <f>IF(B306="","",LOOKUP(B306,Entries!B$2:B$995,Entries!F$2:F$995))</f>
        <v/>
      </c>
      <c r="G306" s="5" t="str">
        <f>IF(B306="","",LOOKUP(B306,Entries!B$2:B$995,Entries!G$2:G$995))</f>
        <v/>
      </c>
      <c r="H306" s="10">
        <f>IF(F306="Halifax Harrierss",5,0)</f>
        <v>0</v>
      </c>
      <c r="I306" s="10">
        <f>IF(F306="Leeds City AC",5,0)</f>
        <v>0</v>
      </c>
      <c r="J306" s="10">
        <f>IF(F306="Spenborough &amp; District AC",5,0)</f>
        <v>0</v>
      </c>
      <c r="M306" s="4">
        <v>4</v>
      </c>
      <c r="N306" s="5"/>
      <c r="O306" s="6"/>
      <c r="P306" s="5" t="str">
        <f>IF(N306="","",LOOKUP(N306,Entries!B$2:B$995,Entries!K$2:K$995))</f>
        <v/>
      </c>
      <c r="Q306" s="5" t="str">
        <f>IF(N306="","",LOOKUP(N306,Entries!B$2:B$995,Entries!E$2:E$995))</f>
        <v/>
      </c>
      <c r="R306" s="5" t="str">
        <f>IF(N306="","",LOOKUP(N306,Entries!B$2:B$995,Entries!F$2:F$995))</f>
        <v/>
      </c>
      <c r="S306" s="5" t="str">
        <f>IF(N306="","",LOOKUP(N306,Entries!B$2:B$995,Entries!G$2:G$995))</f>
        <v/>
      </c>
      <c r="T306" s="3">
        <f>IF(R306="Halifax Harriers",5,0)</f>
        <v>0</v>
      </c>
      <c r="U306" s="3">
        <f>IF(R306="Leeds City AC",5,0)</f>
        <v>0</v>
      </c>
      <c r="V306" s="3">
        <f>IF(R306="Spenborough &amp; District AC",5,0)</f>
        <v>0</v>
      </c>
    </row>
    <row r="307" spans="1:22" x14ac:dyDescent="0.2">
      <c r="A307" s="4">
        <v>5</v>
      </c>
      <c r="B307" s="5"/>
      <c r="C307" s="6"/>
      <c r="D307" s="5" t="str">
        <f>IF(B307="","",LOOKUP(B307,Entries!B$2:B$995,Entries!K$2:K$995))</f>
        <v/>
      </c>
      <c r="E307" s="5" t="str">
        <f>IF(B307="","",LOOKUP(B307,Entries!B$2:B$995,Entries!E$2:E$995))</f>
        <v/>
      </c>
      <c r="F307" s="5" t="str">
        <f>IF(B307="","",LOOKUP(B307,Entries!B$2:B$995,Entries!F$2:F$995))</f>
        <v/>
      </c>
      <c r="G307" s="5" t="str">
        <f>IF(B307="","",LOOKUP(B307,Entries!B$2:B$995,Entries!G$2:G$995))</f>
        <v/>
      </c>
      <c r="H307" s="10">
        <f>IF(F307="Halifax Harriers",4,0)</f>
        <v>0</v>
      </c>
      <c r="I307" s="10">
        <f>IF(F307="Leeds City AC",4,0)</f>
        <v>0</v>
      </c>
      <c r="J307" s="10">
        <f>IF(F307="Spenborough &amp; District AC",4,0)</f>
        <v>0</v>
      </c>
      <c r="M307" s="4">
        <v>5</v>
      </c>
      <c r="N307" s="5"/>
      <c r="O307" s="6"/>
      <c r="P307" s="5" t="str">
        <f>IF(N307="","",LOOKUP(N307,Entries!B$2:B$995,Entries!K$2:K$995))</f>
        <v/>
      </c>
      <c r="Q307" s="5" t="str">
        <f>IF(N307="","",LOOKUP(N307,Entries!B$2:B$995,Entries!E$2:E$995))</f>
        <v/>
      </c>
      <c r="R307" s="5" t="str">
        <f>IF(N307="","",LOOKUP(N307,Entries!B$2:B$995,Entries!F$2:F$995))</f>
        <v/>
      </c>
      <c r="S307" s="5" t="str">
        <f>IF(N307="","",LOOKUP(N307,Entries!B$2:B$995,Entries!G$2:G$995))</f>
        <v/>
      </c>
      <c r="T307" s="3">
        <f>IF(R307="Halifax Harriers",4,0)</f>
        <v>0</v>
      </c>
      <c r="U307" s="3">
        <f>IF(R307="Leeds City AC",4,0)</f>
        <v>0</v>
      </c>
      <c r="V307" s="3">
        <f>IF(R307="Spenborough &amp; District AC",4,0)</f>
        <v>0</v>
      </c>
    </row>
    <row r="308" spans="1:22" x14ac:dyDescent="0.2">
      <c r="A308" s="4">
        <v>6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10">
        <f>IF(F308="Halifax Harriers",3,0)</f>
        <v>0</v>
      </c>
      <c r="I308" s="10">
        <f>IF(F308="Leeds City AC",3,0)</f>
        <v>0</v>
      </c>
      <c r="J308" s="10">
        <f>IF(F308="Spenborough &amp; District AC",3,0)</f>
        <v>0</v>
      </c>
      <c r="M308" s="4">
        <v>6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3">
        <f>IF(R308="Halifax Harriers",3,0)</f>
        <v>0</v>
      </c>
      <c r="U308" s="3">
        <f>IF(R308="Leeds City AC",3,0)</f>
        <v>0</v>
      </c>
      <c r="V308" s="3">
        <f>IF(R308="Spenborough &amp; District AC",3,0)</f>
        <v>0</v>
      </c>
    </row>
    <row r="309" spans="1:22" x14ac:dyDescent="0.2">
      <c r="A309" s="4">
        <v>7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10">
        <f>IF(F309="Halifax Harrierss",2,0)</f>
        <v>0</v>
      </c>
      <c r="I309" s="10">
        <f>IF(F309="Leeds City AC",2,0)</f>
        <v>0</v>
      </c>
      <c r="J309" s="10">
        <f>IF(F309="Spenborough &amp; District AC",2,0)</f>
        <v>0</v>
      </c>
      <c r="M309" s="4">
        <v>7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3">
        <f>IF(R309="Halifax Harriers",2,0)</f>
        <v>0</v>
      </c>
      <c r="U309" s="3">
        <f>IF(R309="Leeds City AC",2,0)</f>
        <v>0</v>
      </c>
      <c r="V309" s="3">
        <f>IF(R309="Spenborough &amp; District AC",2,0)</f>
        <v>0</v>
      </c>
    </row>
    <row r="310" spans="1:22" x14ac:dyDescent="0.2">
      <c r="A310" s="4">
        <v>8</v>
      </c>
      <c r="B310" s="5"/>
      <c r="C310" s="6"/>
      <c r="D310" s="5" t="str">
        <f>IF(B310="","",LOOKUP(B310,Entries!B$2:B$995,Entries!K$2:K$995))</f>
        <v/>
      </c>
      <c r="E310" s="5" t="str">
        <f>IF(B310="","",LOOKUP(B310,Entries!B$2:B$995,Entries!E$2:E$995))</f>
        <v/>
      </c>
      <c r="F310" s="5" t="str">
        <f>IF(B310="","",LOOKUP(B310,Entries!B$2:B$995,Entries!F$2:F$995))</f>
        <v/>
      </c>
      <c r="G310" s="5" t="str">
        <f>IF(B310="","",LOOKUP(B310,Entries!B$2:B$995,Entries!G$2:G$995))</f>
        <v/>
      </c>
      <c r="H310" s="10">
        <f>IF(F310="Halifax Harriers",1,0)</f>
        <v>0</v>
      </c>
      <c r="I310" s="10">
        <f>IF(G310="Leeds City AC",1,0)</f>
        <v>0</v>
      </c>
      <c r="J310" s="10">
        <f>IF(F310="Spenborough &amp; District AC",1,0)</f>
        <v>0</v>
      </c>
      <c r="M310" s="4">
        <v>8</v>
      </c>
      <c r="N310" s="5"/>
      <c r="O310" s="6"/>
      <c r="P310" s="5" t="str">
        <f>IF(N310="","",LOOKUP(N310,Entries!B$2:B$995,Entries!K$2:K$995))</f>
        <v/>
      </c>
      <c r="Q310" s="5" t="str">
        <f>IF(N310="","",LOOKUP(N310,Entries!B$2:B$995,Entries!E$2:E$995))</f>
        <v/>
      </c>
      <c r="R310" s="5" t="str">
        <f>IF(N310="","",LOOKUP(N310,Entries!B$2:B$995,Entries!F$2:F$995))</f>
        <v/>
      </c>
      <c r="S310" s="5" t="str">
        <f>IF(N310="","",LOOKUP(N310,Entries!B$2:B$995,Entries!G$2:G$995))</f>
        <v/>
      </c>
      <c r="T310" s="3">
        <f>IF(R310="Halifax Harriers",1,0)</f>
        <v>0</v>
      </c>
      <c r="U310" s="3">
        <f>IF(S310="Leeds City AC",1,0)</f>
        <v>0</v>
      </c>
      <c r="V310" s="3">
        <f>IF(R310="Spenborough &amp; District AC",1,0)</f>
        <v>0</v>
      </c>
    </row>
    <row r="311" spans="1:22" x14ac:dyDescent="0.2">
      <c r="A311" s="4"/>
      <c r="B311" s="5"/>
      <c r="C311" s="6"/>
      <c r="D311" s="8" t="s">
        <v>17</v>
      </c>
      <c r="E311" s="9">
        <f>SUM(H303:H310)</f>
        <v>0</v>
      </c>
      <c r="F311" s="9" t="s">
        <v>108</v>
      </c>
      <c r="G311" s="9"/>
      <c r="M311" s="4"/>
      <c r="N311" s="5"/>
      <c r="O311" s="6"/>
      <c r="P311" s="8" t="s">
        <v>17</v>
      </c>
      <c r="Q311" s="9">
        <f>SUM(T303:T310)</f>
        <v>14</v>
      </c>
      <c r="R311" s="9" t="s">
        <v>108</v>
      </c>
      <c r="S311" s="9"/>
    </row>
    <row r="312" spans="1:22" x14ac:dyDescent="0.2">
      <c r="A312" s="4"/>
      <c r="B312" s="5"/>
      <c r="C312" s="6"/>
      <c r="D312" s="8"/>
      <c r="E312" s="9">
        <f>SUM(I303:I310)</f>
        <v>0</v>
      </c>
      <c r="F312" s="9" t="s">
        <v>1183</v>
      </c>
      <c r="G312" s="9"/>
      <c r="M312" s="4"/>
      <c r="N312" s="5"/>
      <c r="O312" s="6"/>
      <c r="P312" s="9"/>
      <c r="Q312" s="9">
        <f>SUM(U303:U310)</f>
        <v>0</v>
      </c>
      <c r="R312" s="9" t="s">
        <v>1183</v>
      </c>
      <c r="S312" s="9"/>
    </row>
    <row r="313" spans="1:22" x14ac:dyDescent="0.2">
      <c r="A313" s="4"/>
      <c r="B313" s="5"/>
      <c r="C313" s="6"/>
      <c r="D313" s="9"/>
      <c r="E313" s="9">
        <f>SUM(J303:J310)</f>
        <v>0</v>
      </c>
      <c r="F313" s="9" t="s">
        <v>1338</v>
      </c>
      <c r="G313" s="9"/>
      <c r="M313" s="4"/>
      <c r="N313" s="5"/>
      <c r="O313" s="6"/>
      <c r="P313" s="9"/>
      <c r="Q313" s="9">
        <f>SUM(V303:V310)</f>
        <v>7</v>
      </c>
      <c r="R313" s="9" t="s">
        <v>1338</v>
      </c>
      <c r="S313" s="9"/>
    </row>
    <row r="314" spans="1:22" x14ac:dyDescent="0.2">
      <c r="A314" s="235" t="s">
        <v>84</v>
      </c>
      <c r="B314" s="236"/>
      <c r="C314" s="236"/>
      <c r="D314" s="236"/>
      <c r="E314" s="236"/>
      <c r="F314" s="236"/>
      <c r="G314" s="237"/>
      <c r="M314" s="122"/>
      <c r="N314" s="112"/>
      <c r="O314" s="112"/>
      <c r="P314" s="111" t="s">
        <v>23</v>
      </c>
      <c r="Q314" s="112"/>
      <c r="R314" s="121"/>
      <c r="S314" s="113"/>
    </row>
    <row r="315" spans="1:22" x14ac:dyDescent="0.2">
      <c r="A315" s="4">
        <v>1</v>
      </c>
      <c r="B315" s="5">
        <v>805</v>
      </c>
      <c r="C315" s="6">
        <v>55.7</v>
      </c>
      <c r="D315" s="5" t="str">
        <f>IF(B315="","",LOOKUP(B315,Entries!B$2:B$995,Entries!K$2:K$995))</f>
        <v>Chukwuemeka Godwin-Ukandu</v>
      </c>
      <c r="E315" s="5" t="str">
        <f>IF(B315="","",LOOKUP(B315,Entries!B$2:B$995,Entries!E$2:E$995))</f>
        <v>M17</v>
      </c>
      <c r="F315" s="5" t="str">
        <f>IF(B315="","",LOOKUP(B315,Entries!B$2:B$995,Entries!F$2:F$995))</f>
        <v>Leeds City AC</v>
      </c>
      <c r="G315" s="5" t="str">
        <f>IF(B315="","",LOOKUP(B315,Entries!B$2:B$995,Entries!G$2:G$995))</f>
        <v>M</v>
      </c>
      <c r="H315" s="10">
        <f>IF(F315="Halifax Harriers",8,0)</f>
        <v>0</v>
      </c>
      <c r="I315" s="10">
        <f>IF(F315="Leeds City AC",8,0)</f>
        <v>8</v>
      </c>
      <c r="J315" s="10">
        <f>IF(F315="Spenborough &amp; District AC",8,0)</f>
        <v>0</v>
      </c>
      <c r="M315" s="123">
        <v>1</v>
      </c>
      <c r="N315" s="124"/>
      <c r="O315" s="125"/>
      <c r="P315" s="124" t="str">
        <f>IF(N315="","",LOOKUP(N315,Entries!B$2:B$995,Entries!K$2:K$995))</f>
        <v/>
      </c>
      <c r="Q315" s="124" t="str">
        <f>IF(N315="","",LOOKUP(N315,Entries!B$2:B$995,Entries!E$2:E$995))</f>
        <v/>
      </c>
      <c r="R315" s="126" t="str">
        <f>IF(N315="","",LOOKUP(N315,Entries!B$2:B$995,Entries!F$2:F$995))</f>
        <v/>
      </c>
      <c r="S315" s="124" t="str">
        <f>IF(N315="","",LOOKUP(N315,Entries!B$2:B$995,Entries!G$2:G$995))</f>
        <v/>
      </c>
      <c r="T315" s="3">
        <f>IF(R315="Halifax Harriers",8,0)</f>
        <v>0</v>
      </c>
      <c r="U315" s="3">
        <f>IF(R315="Leeds City AC",8,0)</f>
        <v>0</v>
      </c>
      <c r="V315" s="3">
        <f>IF(R315="Spenborough &amp; District AC",8,0)</f>
        <v>0</v>
      </c>
    </row>
    <row r="316" spans="1:22" x14ac:dyDescent="0.2">
      <c r="A316" s="4">
        <v>2</v>
      </c>
      <c r="B316" s="5">
        <v>812</v>
      </c>
      <c r="C316" s="6">
        <v>61.7</v>
      </c>
      <c r="D316" s="5" t="str">
        <f>IF(B316="","",LOOKUP(B316,Entries!B$2:B$995,Entries!K$2:K$995))</f>
        <v>Benjamin Stirk</v>
      </c>
      <c r="E316" s="5" t="str">
        <f>IF(B316="","",LOOKUP(B316,Entries!B$2:B$995,Entries!E$2:E$995))</f>
        <v>M17</v>
      </c>
      <c r="F316" s="5" t="str">
        <f>IF(B316="","",LOOKUP(B316,Entries!B$2:B$995,Entries!F$2:F$995))</f>
        <v>Leeds City AC</v>
      </c>
      <c r="G316" s="5" t="str">
        <f>IF(B316="","",LOOKUP(B316,Entries!B$2:B$995,Entries!G$2:G$995))</f>
        <v>M</v>
      </c>
      <c r="H316" s="10">
        <f>IF(F316="Halifax Harriers",7,0)</f>
        <v>0</v>
      </c>
      <c r="I316" s="10">
        <f>IF(F316="Leeds City AC",7,0)</f>
        <v>7</v>
      </c>
      <c r="J316" s="10">
        <f>IF(F316="Spenborough &amp; District AC",7,0)</f>
        <v>0</v>
      </c>
      <c r="M316" s="4">
        <v>2</v>
      </c>
      <c r="N316" s="5"/>
      <c r="O316" s="6"/>
      <c r="P316" s="5" t="str">
        <f>IF(N316="","",LOOKUP(N316,Entries!B$2:B$995,Entries!K$2:K$995))</f>
        <v/>
      </c>
      <c r="Q316" s="5" t="str">
        <f>IF(N316="","",LOOKUP(N316,Entries!B$2:B$995,Entries!E$2:E$995))</f>
        <v/>
      </c>
      <c r="R316" s="5" t="str">
        <f>IF(N316="","",LOOKUP(N316,Entries!B$2:B$995,Entries!F$2:F$995))</f>
        <v/>
      </c>
      <c r="S316" s="5" t="str">
        <f>IF(N316="","",LOOKUP(N316,Entries!B$2:B$995,Entries!G$2:G$995))</f>
        <v/>
      </c>
      <c r="T316" s="3">
        <f>IF(R316="Halifax Harriers",7,0)</f>
        <v>0</v>
      </c>
      <c r="U316" s="3">
        <f>IF(R316="Leeds City AC",7,0)</f>
        <v>0</v>
      </c>
      <c r="V316" s="3">
        <f>IF(R316="Spenborough &amp; District AC",7,0)</f>
        <v>0</v>
      </c>
    </row>
    <row r="317" spans="1:22" x14ac:dyDescent="0.2">
      <c r="A317" s="4">
        <v>3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10">
        <f>IF(F317="Halifax Harriers",6,0)</f>
        <v>0</v>
      </c>
      <c r="I317" s="10">
        <f>IF(F317="Leeds City AC",6,0)</f>
        <v>0</v>
      </c>
      <c r="J317" s="10">
        <f>IF(F317="Spenborough &amp; District AC",6,0)</f>
        <v>0</v>
      </c>
      <c r="M317" s="4">
        <v>3</v>
      </c>
      <c r="N317" s="5"/>
      <c r="O317" s="6"/>
      <c r="P317" s="5" t="str">
        <f>IF(N317="","",LOOKUP(N317,Entries!B$2:B$995,Entries!K$2:K$995))</f>
        <v/>
      </c>
      <c r="Q317" s="5" t="str">
        <f>IF(N317="","",LOOKUP(N317,Entries!B$2:B$995,Entries!E$2:E$995))</f>
        <v/>
      </c>
      <c r="R317" s="5" t="str">
        <f>IF(N317="","",LOOKUP(N317,Entries!B$2:B$995,Entries!F$2:F$995))</f>
        <v/>
      </c>
      <c r="S317" s="5" t="str">
        <f>IF(N317="","",LOOKUP(N317,Entries!B$2:B$995,Entries!G$2:G$995))</f>
        <v/>
      </c>
      <c r="T317" s="3">
        <f>IF(R317="Halifax Harriers",6,0)</f>
        <v>0</v>
      </c>
      <c r="U317" s="3">
        <f>IF(R317="Leeds City AC",6,0)</f>
        <v>0</v>
      </c>
      <c r="V317" s="3">
        <f>IF(R317="Spenborough &amp; District AC",6,0)</f>
        <v>0</v>
      </c>
    </row>
    <row r="318" spans="1:22" x14ac:dyDescent="0.2">
      <c r="A318" s="4">
        <v>4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10">
        <f>IF(F318="Halifax Harriers",5,0)</f>
        <v>0</v>
      </c>
      <c r="I318" s="10">
        <f>IF(F318="Leeds City AC",5,0)</f>
        <v>0</v>
      </c>
      <c r="J318" s="10">
        <f>IF(F318="Spenborough &amp; District AC",5,0)</f>
        <v>0</v>
      </c>
      <c r="M318" s="4">
        <v>4</v>
      </c>
      <c r="N318" s="5"/>
      <c r="O318" s="6"/>
      <c r="P318" s="5" t="str">
        <f>IF(N318="","",LOOKUP(N318,Entries!B$2:B$995,Entries!K$2:K$995))</f>
        <v/>
      </c>
      <c r="Q318" s="5" t="str">
        <f>IF(N318="","",LOOKUP(N318,Entries!B$2:B$995,Entries!E$2:E$995))</f>
        <v/>
      </c>
      <c r="R318" s="5" t="str">
        <f>IF(N318="","",LOOKUP(N318,Entries!B$2:B$995,Entries!F$2:F$995))</f>
        <v/>
      </c>
      <c r="S318" s="5" t="str">
        <f>IF(N318="","",LOOKUP(N318,Entries!B$2:B$995,Entries!G$2:G$995))</f>
        <v/>
      </c>
      <c r="T318" s="3">
        <f>IF(R318="Halifax Harriers",5,0)</f>
        <v>0</v>
      </c>
      <c r="U318" s="3">
        <f>IF(R318="Leeds City AC",5,0)</f>
        <v>0</v>
      </c>
      <c r="V318" s="3">
        <f>IF(R318="Spenborough &amp; District AC",5,0)</f>
        <v>0</v>
      </c>
    </row>
    <row r="319" spans="1:22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10">
        <f>IF(F319="Halifax Harriers",4,0)</f>
        <v>0</v>
      </c>
      <c r="I319" s="10">
        <f>IF(F319="Leeds City AC",4,0)</f>
        <v>0</v>
      </c>
      <c r="J319" s="10">
        <f>IF(F319="Spenborough &amp; District AC",4,0)</f>
        <v>0</v>
      </c>
      <c r="M319" s="4">
        <v>5</v>
      </c>
      <c r="N319" s="5"/>
      <c r="O319" s="6"/>
      <c r="P319" s="5" t="str">
        <f>IF(N319="","",LOOKUP(N319,Entries!B$2:B$995,Entries!K$2:K$995))</f>
        <v/>
      </c>
      <c r="Q319" s="5" t="str">
        <f>IF(N319="","",LOOKUP(N319,Entries!B$2:B$995,Entries!E$2:E$995))</f>
        <v/>
      </c>
      <c r="R319" s="5" t="str">
        <f>IF(N319="","",LOOKUP(N319,Entries!B$2:B$995,Entries!F$2:F$995))</f>
        <v/>
      </c>
      <c r="S319" s="5" t="str">
        <f>IF(N319="","",LOOKUP(N319,Entries!B$2:B$995,Entries!G$2:G$995))</f>
        <v/>
      </c>
      <c r="T319" s="3">
        <f>IF(R319="Halifax Harriers",4,0)</f>
        <v>0</v>
      </c>
      <c r="U319" s="3">
        <f>IF(R319="Leeds City AC",4,0)</f>
        <v>0</v>
      </c>
      <c r="V319" s="3">
        <f>IF(R319="Spenborough &amp; District AC",4,0)</f>
        <v>0</v>
      </c>
    </row>
    <row r="320" spans="1:22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10">
        <f>IF(F320="Halifax Harriers",3,0)</f>
        <v>0</v>
      </c>
      <c r="I320" s="10">
        <f>IF(F320="Leeds City AC",3,0)</f>
        <v>0</v>
      </c>
      <c r="J320" s="10">
        <f>IF(F320="Spenborough &amp; District AC",3,0)</f>
        <v>0</v>
      </c>
      <c r="M320" s="4">
        <v>6</v>
      </c>
      <c r="N320" s="5"/>
      <c r="O320" s="6"/>
      <c r="P320" s="5" t="str">
        <f>IF(N320="","",LOOKUP(N320,Entries!B$2:B$995,Entries!K$2:K$995))</f>
        <v/>
      </c>
      <c r="Q320" s="5" t="str">
        <f>IF(N320="","",LOOKUP(N320,Entries!B$2:B$995,Entries!E$2:E$995))</f>
        <v/>
      </c>
      <c r="R320" s="5" t="str">
        <f>IF(N320="","",LOOKUP(N320,Entries!B$2:B$995,Entries!F$2:F$995))</f>
        <v/>
      </c>
      <c r="S320" s="5" t="str">
        <f>IF(N320="","",LOOKUP(N320,Entries!B$2:B$995,Entries!G$2:G$995))</f>
        <v/>
      </c>
      <c r="T320" s="3">
        <f>IF(R320="Halifax Harriers",3,0)</f>
        <v>0</v>
      </c>
      <c r="U320" s="3">
        <f>IF(R320="Leeds City AC",3,0)</f>
        <v>0</v>
      </c>
      <c r="V320" s="3">
        <f>IF(R320="Spenborough &amp; District AC",3,0)</f>
        <v>0</v>
      </c>
    </row>
    <row r="321" spans="1:22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10">
        <f>IF(F321="Halifax Harriers",2,0)</f>
        <v>0</v>
      </c>
      <c r="I321" s="10">
        <f>IF(F321="Leeds City AC",2,0)</f>
        <v>0</v>
      </c>
      <c r="J321" s="10">
        <f>IF(F321="Spenborough &amp; District AC",2,0)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3">
        <f>IF(R321="Halifax Harriers",2,0)</f>
        <v>0</v>
      </c>
      <c r="U321" s="3">
        <f>IF(R321="Leeds City AC",2,0)</f>
        <v>0</v>
      </c>
      <c r="V321" s="3">
        <f>IF(R321="Spenborough &amp; District AC",2,0)</f>
        <v>0</v>
      </c>
    </row>
    <row r="322" spans="1:22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10">
        <f>IF(F322="Halifax Harriers",1,0)</f>
        <v>0</v>
      </c>
      <c r="I322" s="10">
        <f>IF(G322="Leeds City AC",1,0)</f>
        <v>0</v>
      </c>
      <c r="J322" s="10">
        <f>IF(F322="Spenborough &amp; District AC",1,0)</f>
        <v>0</v>
      </c>
      <c r="M322" s="4">
        <v>8</v>
      </c>
      <c r="N322" s="5"/>
      <c r="O322" s="6"/>
      <c r="P322" s="133" t="str">
        <f>IF(N322="","",LOOKUP(N322,Entries!B$2:B$995,Entries!K$2:K$995))</f>
        <v/>
      </c>
      <c r="Q322" s="133" t="str">
        <f>IF(N322="","",LOOKUP(N322,Entries!B$2:B$995,Entries!E$2:E$995))</f>
        <v/>
      </c>
      <c r="R322" s="133" t="str">
        <f>IF(N322="","",LOOKUP(N322,Entries!B$2:B$995,Entries!F$2:F$995))</f>
        <v/>
      </c>
      <c r="S322" s="133" t="str">
        <f>IF(N322="","",LOOKUP(N322,Entries!B$2:B$995,Entries!G$2:G$995))</f>
        <v/>
      </c>
      <c r="T322" s="3">
        <f>IF(R322="Halifax Harriers",1,0)</f>
        <v>0</v>
      </c>
      <c r="U322" s="3">
        <f>IF(S322="Leeds City AC",1,0)</f>
        <v>0</v>
      </c>
      <c r="V322" s="3">
        <f>IF(R322="Spenborough &amp; District AC",1,0)</f>
        <v>0</v>
      </c>
    </row>
    <row r="323" spans="1:22" x14ac:dyDescent="0.2">
      <c r="A323" s="4"/>
      <c r="B323" s="5"/>
      <c r="C323" s="6"/>
      <c r="D323" s="8" t="s">
        <v>17</v>
      </c>
      <c r="E323" s="9">
        <f>SUM(H315:H322)</f>
        <v>0</v>
      </c>
      <c r="F323" s="9" t="s">
        <v>108</v>
      </c>
      <c r="G323" s="9"/>
      <c r="M323" s="4"/>
      <c r="N323" s="5"/>
      <c r="O323" s="6"/>
      <c r="P323" s="8" t="s">
        <v>17</v>
      </c>
      <c r="Q323" s="9">
        <f>SUM(T315:T322)</f>
        <v>0</v>
      </c>
      <c r="R323" s="9" t="s">
        <v>108</v>
      </c>
      <c r="S323" s="9"/>
    </row>
    <row r="324" spans="1:22" x14ac:dyDescent="0.2">
      <c r="A324" s="4"/>
      <c r="B324" s="5"/>
      <c r="C324" s="6"/>
      <c r="D324" s="8"/>
      <c r="E324" s="9">
        <f>SUM(I315:I322)</f>
        <v>15</v>
      </c>
      <c r="F324" s="9" t="s">
        <v>1183</v>
      </c>
      <c r="G324" s="9"/>
      <c r="M324" s="4"/>
      <c r="N324" s="5"/>
      <c r="O324" s="6"/>
      <c r="P324" s="9"/>
      <c r="Q324" s="9">
        <f>SUM(U315:U322)</f>
        <v>0</v>
      </c>
      <c r="R324" s="9" t="s">
        <v>1183</v>
      </c>
      <c r="S324" s="9"/>
    </row>
    <row r="325" spans="1:22" ht="13.5" thickBot="1" x14ac:dyDescent="0.25">
      <c r="A325" s="4"/>
      <c r="B325" s="5"/>
      <c r="C325" s="6"/>
      <c r="D325" s="9"/>
      <c r="E325" s="9">
        <f>SUM(J315:J322)</f>
        <v>0</v>
      </c>
      <c r="F325" s="9" t="s">
        <v>1338</v>
      </c>
      <c r="G325" s="9"/>
      <c r="M325" s="4"/>
      <c r="N325" s="5"/>
      <c r="O325" s="6"/>
      <c r="P325" s="9"/>
      <c r="Q325" s="9">
        <f>SUM(V315:V322)</f>
        <v>0</v>
      </c>
      <c r="R325" s="9" t="s">
        <v>1338</v>
      </c>
      <c r="S325" s="9"/>
    </row>
    <row r="326" spans="1:22" ht="13.5" thickBot="1" x14ac:dyDescent="0.25">
      <c r="A326" s="235" t="s">
        <v>76</v>
      </c>
      <c r="B326" s="236"/>
      <c r="C326" s="236"/>
      <c r="D326" s="236"/>
      <c r="E326" s="236"/>
      <c r="F326" s="236"/>
      <c r="G326" s="237"/>
      <c r="M326" s="130"/>
      <c r="N326" s="153"/>
      <c r="O326" s="153"/>
      <c r="P326" s="153" t="s">
        <v>24</v>
      </c>
      <c r="Q326" s="153"/>
      <c r="R326" s="131"/>
      <c r="S326" s="154"/>
    </row>
    <row r="327" spans="1:22" x14ac:dyDescent="0.2">
      <c r="A327" s="4">
        <v>1</v>
      </c>
      <c r="B327" s="5">
        <v>831</v>
      </c>
      <c r="C327" s="6">
        <v>11.4</v>
      </c>
      <c r="D327" s="5" t="str">
        <f>IF(B327="","",LOOKUP(B327,Entries!B$2:B$995,Entries!K$2:K$995))</f>
        <v>Hannah Whittaker</v>
      </c>
      <c r="E327" s="5" t="str">
        <f>IF(B327="","",LOOKUP(B327,Entries!B$2:B$995,Entries!E$2:E$995))</f>
        <v>F13</v>
      </c>
      <c r="F327" s="5" t="str">
        <f>IF(B327="","",LOOKUP(B327,Entries!B$2:B$995,Entries!F$2:F$995))</f>
        <v>Spenborough &amp; DIstrict AC</v>
      </c>
      <c r="G327" s="5" t="str">
        <f>IF(B327="","",LOOKUP(B327,Entries!B$2:B$995,Entries!G$2:G$995))</f>
        <v>F</v>
      </c>
      <c r="H327" s="10">
        <f>IF(F327="Halifax Harriers",8,0)</f>
        <v>0</v>
      </c>
      <c r="I327" s="10">
        <f>IF(F327="Leeds City AC",8,0)</f>
        <v>0</v>
      </c>
      <c r="J327" s="10">
        <f>IF(F327="Spenborough &amp; District AC",8,0)</f>
        <v>8</v>
      </c>
      <c r="M327" s="123">
        <v>1</v>
      </c>
      <c r="N327" s="124">
        <v>751</v>
      </c>
      <c r="O327" s="125">
        <v>6.58</v>
      </c>
      <c r="P327" s="124" t="str">
        <f>IF(N327="","",LOOKUP(N327,Entries!B$2:B$995,Entries!K$2:K$995))</f>
        <v>Rebecca Chalfont</v>
      </c>
      <c r="Q327" s="124" t="str">
        <f>IF(N327="","",LOOKUP(N327,Entries!B$2:B$995,Entries!E$2:E$995))</f>
        <v>F15</v>
      </c>
      <c r="R327" s="126" t="str">
        <f>IF(N327="","",LOOKUP(N327,Entries!B$2:B$995,Entries!F$2:F$995))</f>
        <v>Leeds City AC</v>
      </c>
      <c r="S327" s="124" t="str">
        <f>IF(N327="","",LOOKUP(N327,Entries!B$2:B$995,Entries!G$2:G$995))</f>
        <v>F</v>
      </c>
      <c r="T327" s="3">
        <f>IF(R327="Halifax Harriers",8,0)</f>
        <v>0</v>
      </c>
      <c r="U327" s="3">
        <f>IF(R327="Leeds City AC",8,0)</f>
        <v>8</v>
      </c>
      <c r="V327" s="3">
        <f>IF(R327="Spenborough &amp; District AC",8,0)</f>
        <v>0</v>
      </c>
    </row>
    <row r="328" spans="1:22" x14ac:dyDescent="0.2">
      <c r="A328" s="4">
        <v>2</v>
      </c>
      <c r="B328" s="5">
        <v>830</v>
      </c>
      <c r="C328" s="6">
        <v>11.5</v>
      </c>
      <c r="D328" s="5" t="str">
        <f>IF(B328="","",LOOKUP(B328,Entries!B$2:B$995,Entries!K$2:K$995))</f>
        <v>Eva Armitage</v>
      </c>
      <c r="E328" s="5" t="str">
        <f>IF(B328="","",LOOKUP(B328,Entries!B$2:B$995,Entries!E$2:E$995))</f>
        <v>F13</v>
      </c>
      <c r="F328" s="5" t="str">
        <f>IF(B328="","",LOOKUP(B328,Entries!B$2:B$995,Entries!F$2:F$995))</f>
        <v>Spenborough &amp; DIstrict AC</v>
      </c>
      <c r="G328" s="5" t="str">
        <f>IF(B328="","",LOOKUP(B328,Entries!B$2:B$995,Entries!G$2:G$995))</f>
        <v>F</v>
      </c>
      <c r="H328" s="10">
        <f>IF(F328="Halifax Harriers",7,0)</f>
        <v>0</v>
      </c>
      <c r="I328" s="10">
        <f>IF(F328="Leeds City AC",7,0)</f>
        <v>0</v>
      </c>
      <c r="J328" s="10">
        <f>IF(F328="Spenborough &amp; District AC",7,0)</f>
        <v>7</v>
      </c>
      <c r="M328" s="4">
        <v>2</v>
      </c>
      <c r="N328" s="5">
        <v>744</v>
      </c>
      <c r="O328" s="6">
        <v>5.47</v>
      </c>
      <c r="P328" s="5" t="str">
        <f>IF(N328="","",LOOKUP(N328,Entries!B$2:B$995,Entries!K$2:K$995))</f>
        <v>Ife Aderinto</v>
      </c>
      <c r="Q328" s="5" t="str">
        <f>IF(N328="","",LOOKUP(N328,Entries!B$2:B$995,Entries!E$2:E$995))</f>
        <v>F15</v>
      </c>
      <c r="R328" s="5" t="str">
        <f>IF(N328="","",LOOKUP(N328,Entries!B$2:B$995,Entries!F$2:F$995))</f>
        <v>Leeds City AC</v>
      </c>
      <c r="S328" s="5" t="str">
        <f>IF(N328="","",LOOKUP(N328,Entries!B$2:B$995,Entries!G$2:G$995))</f>
        <v>F</v>
      </c>
      <c r="T328" s="3">
        <f>IF(R328="Halifax Harriers",7,0)</f>
        <v>0</v>
      </c>
      <c r="U328" s="3">
        <f>IF(R328="Leeds City AC",7,0)</f>
        <v>7</v>
      </c>
      <c r="V328" s="3">
        <f>IF(R328="Spenborough &amp; District AC",7,0)</f>
        <v>0</v>
      </c>
    </row>
    <row r="329" spans="1:22" x14ac:dyDescent="0.2">
      <c r="A329" s="4">
        <v>3</v>
      </c>
      <c r="B329" s="5">
        <v>620</v>
      </c>
      <c r="C329" s="6">
        <v>12.2</v>
      </c>
      <c r="D329" s="5" t="str">
        <f>IF(B329="","",LOOKUP(B329,Entries!B$2:B$995,Entries!K$2:K$995))</f>
        <v>Annabelle Aghahowa</v>
      </c>
      <c r="E329" s="5" t="str">
        <f>IF(B329="","",LOOKUP(B329,Entries!B$2:B$995,Entries!E$2:E$995))</f>
        <v>F13</v>
      </c>
      <c r="F329" s="5" t="str">
        <f>IF(B329="","",LOOKUP(B329,Entries!B$2:B$995,Entries!F$2:F$995))</f>
        <v>Halifax Harriers</v>
      </c>
      <c r="G329" s="5" t="str">
        <f>IF(B329="","",LOOKUP(B329,Entries!B$2:B$995,Entries!G$2:G$995))</f>
        <v>F</v>
      </c>
      <c r="H329" s="10">
        <f>IF(F329="Halifax Harriers",6,0)</f>
        <v>6</v>
      </c>
      <c r="I329" s="10">
        <f>IF(F329="Leeds City AC",6,0)</f>
        <v>0</v>
      </c>
      <c r="J329" s="10">
        <f>IF(F329="Spenborough &amp; District AC",6,0)</f>
        <v>0</v>
      </c>
      <c r="M329" s="4">
        <v>3</v>
      </c>
      <c r="N329" s="5"/>
      <c r="O329" s="6"/>
      <c r="P329" s="5" t="str">
        <f>IF(N329="","",LOOKUP(N329,Entries!B$2:B$995,Entries!K$2:K$995))</f>
        <v/>
      </c>
      <c r="Q329" s="5" t="str">
        <f>IF(N329="","",LOOKUP(N329,Entries!B$2:B$995,Entries!E$2:E$995))</f>
        <v/>
      </c>
      <c r="R329" s="5" t="str">
        <f>IF(N329="","",LOOKUP(N329,Entries!B$2:B$995,Entries!F$2:F$995))</f>
        <v/>
      </c>
      <c r="S329" s="5" t="str">
        <f>IF(N329="","",LOOKUP(N329,Entries!B$2:B$995,Entries!G$2:G$995))</f>
        <v/>
      </c>
      <c r="T329" s="3">
        <f>IF(R329="Halifax Harriers",6,0)</f>
        <v>0</v>
      </c>
      <c r="U329" s="3">
        <f>IF(R329="Leeds City AC",6,0)</f>
        <v>0</v>
      </c>
      <c r="V329" s="3">
        <f>IF(R329="Spenborough &amp; District AC",6,0)</f>
        <v>0</v>
      </c>
    </row>
    <row r="330" spans="1:22" x14ac:dyDescent="0.2">
      <c r="A330" s="4">
        <v>4</v>
      </c>
      <c r="B330" s="5">
        <v>710</v>
      </c>
      <c r="C330" s="6">
        <v>12.4</v>
      </c>
      <c r="D330" s="5" t="str">
        <f>IF(B330="","",LOOKUP(B330,Entries!B$2:B$995,Entries!K$2:K$995))</f>
        <v>Femi Aderinto</v>
      </c>
      <c r="E330" s="5" t="str">
        <f>IF(B330="","",LOOKUP(B330,Entries!B$2:B$995,Entries!E$2:E$995))</f>
        <v>F13</v>
      </c>
      <c r="F330" s="5" t="str">
        <f>IF(B330="","",LOOKUP(B330,Entries!B$2:B$995,Entries!F$2:F$995))</f>
        <v>Leeds City AC</v>
      </c>
      <c r="G330" s="5" t="str">
        <f>IF(B330="","",LOOKUP(B330,Entries!B$2:B$995,Entries!G$2:G$995))</f>
        <v>F</v>
      </c>
      <c r="H330" s="10">
        <f>IF(F330="Halifax Harriers",5,0)</f>
        <v>0</v>
      </c>
      <c r="I330" s="10">
        <f>IF(F330="Leeds City AC",5,0)</f>
        <v>5</v>
      </c>
      <c r="J330" s="10">
        <f>IF(F330="Spenborough &amp; District AC",5,0)</f>
        <v>0</v>
      </c>
      <c r="M330" s="4">
        <v>4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3">
        <f>IF(R330="Halifax Harriers",5,0)</f>
        <v>0</v>
      </c>
      <c r="U330" s="3">
        <f>IF(R330="Leeds City AC",5,0)</f>
        <v>0</v>
      </c>
      <c r="V330" s="3">
        <f>IF(R330="Spenborough &amp; District AC",5,0)</f>
        <v>0</v>
      </c>
    </row>
    <row r="331" spans="1:22" x14ac:dyDescent="0.2">
      <c r="A331" s="4">
        <v>5</v>
      </c>
      <c r="B331" s="5">
        <v>723</v>
      </c>
      <c r="C331" s="6">
        <v>12.4</v>
      </c>
      <c r="D331" s="5" t="str">
        <f>IF(B331="","",LOOKUP(B331,Entries!B$2:B$995,Entries!K$2:K$995))</f>
        <v>Matilda Skelton</v>
      </c>
      <c r="E331" s="5" t="str">
        <f>IF(B331="","",LOOKUP(B331,Entries!B$2:B$995,Entries!E$2:E$995))</f>
        <v>F13</v>
      </c>
      <c r="F331" s="5" t="str">
        <f>IF(B331="","",LOOKUP(B331,Entries!B$2:B$995,Entries!F$2:F$995))</f>
        <v>Leeds City AC</v>
      </c>
      <c r="G331" s="5" t="str">
        <f>IF(B331="","",LOOKUP(B331,Entries!B$2:B$995,Entries!G$2:G$995))</f>
        <v>F</v>
      </c>
      <c r="H331" s="10">
        <f>IF(F331="Halifax Harriers",4,0)</f>
        <v>0</v>
      </c>
      <c r="I331" s="10">
        <f>IF(F331="Leeds City AC",4,0)</f>
        <v>4</v>
      </c>
      <c r="J331" s="10">
        <f>IF(F331="Spenborough &amp; District AC",4,0)</f>
        <v>0</v>
      </c>
      <c r="M331" s="4">
        <v>5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3">
        <f>IF(R331="Halifax Harriers",4,0)</f>
        <v>0</v>
      </c>
      <c r="U331" s="3">
        <f>IF(R331="Leeds City AC",4,0)</f>
        <v>0</v>
      </c>
      <c r="V331" s="3">
        <f>IF(R331="Spenborough &amp; District AC",4,0)</f>
        <v>0</v>
      </c>
    </row>
    <row r="332" spans="1:22" x14ac:dyDescent="0.2">
      <c r="A332" s="4">
        <v>6</v>
      </c>
      <c r="B332" s="5">
        <v>697</v>
      </c>
      <c r="C332" s="6">
        <v>12.5</v>
      </c>
      <c r="D332" s="5" t="str">
        <f>IF(B332="","",LOOKUP(B332,Entries!B$2:B$995,Entries!K$2:K$995))</f>
        <v>Libby Gibson</v>
      </c>
      <c r="E332" s="5" t="str">
        <f>IF(B332="","",LOOKUP(B332,Entries!B$2:B$995,Entries!E$2:E$995))</f>
        <v>F13</v>
      </c>
      <c r="F332" s="5" t="str">
        <f>IF(B332="","",LOOKUP(B332,Entries!B$2:B$995,Entries!F$2:F$995))</f>
        <v>Halifax Harriers</v>
      </c>
      <c r="G332" s="5" t="str">
        <f>IF(B332="","",LOOKUP(B332,Entries!B$2:B$995,Entries!G$2:G$995))</f>
        <v>F</v>
      </c>
      <c r="H332" s="10">
        <f>IF(F332="Halifax Harriers",3,0)</f>
        <v>3</v>
      </c>
      <c r="I332" s="10">
        <f>IF(F332="Leeds City AC",3,0)</f>
        <v>0</v>
      </c>
      <c r="J332" s="10">
        <f>IF(F332="Spenborough &amp; District AC",3,0)</f>
        <v>0</v>
      </c>
      <c r="M332" s="4">
        <v>6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3">
        <f>IF(R332="Halifax Harriers",3,0)</f>
        <v>0</v>
      </c>
      <c r="U332" s="3">
        <f>IF(R332="Leeds City AC",3,0)</f>
        <v>0</v>
      </c>
      <c r="V332" s="3">
        <f>IF(R332="Spenborough &amp; District AC",3,0)</f>
        <v>0</v>
      </c>
    </row>
    <row r="333" spans="1:22" x14ac:dyDescent="0.2">
      <c r="A333" s="4">
        <v>7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10">
        <f>IF(F333="Halifax Harriers",2,0)</f>
        <v>0</v>
      </c>
      <c r="I333" s="10">
        <f>IF(F333="Leeds City AC",2,0)</f>
        <v>0</v>
      </c>
      <c r="J333" s="10">
        <f>IF(F333="Spenborough &amp; District AC",2,0)</f>
        <v>0</v>
      </c>
      <c r="M333" s="4">
        <v>7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3">
        <f>IF(R333="Halifax Harriers",2,0)</f>
        <v>0</v>
      </c>
      <c r="U333" s="3">
        <f>IF(R333="Leeds City AC",2,0)</f>
        <v>0</v>
      </c>
      <c r="V333" s="3">
        <f>IF(R333="Spenborough &amp; District AC",2,0)</f>
        <v>0</v>
      </c>
    </row>
    <row r="334" spans="1:22" x14ac:dyDescent="0.2">
      <c r="A334" s="4">
        <v>8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10">
        <f>IF(F334="Halifax Harriers",1,0)</f>
        <v>0</v>
      </c>
      <c r="I334" s="10">
        <f>IF(G334="Leeds City AC",1,0)</f>
        <v>0</v>
      </c>
      <c r="J334" s="10">
        <f>IF(F334="Spenborough &amp; District AC",1,0)</f>
        <v>0</v>
      </c>
      <c r="M334" s="4">
        <v>8</v>
      </c>
      <c r="N334" s="5"/>
      <c r="O334" s="6"/>
      <c r="P334" s="133" t="str">
        <f>IF(N334="","",LOOKUP(N334,Entries!B$2:B$995,Entries!K$2:K$995))</f>
        <v/>
      </c>
      <c r="Q334" s="133" t="str">
        <f>IF(N334="","",LOOKUP(N334,Entries!B$2:B$995,Entries!E$2:E$995))</f>
        <v/>
      </c>
      <c r="R334" s="133" t="str">
        <f>IF(N334="","",LOOKUP(N334,Entries!B$2:B$995,Entries!F$2:F$995))</f>
        <v/>
      </c>
      <c r="S334" s="133" t="str">
        <f>IF(N334="","",LOOKUP(N334,Entries!B$2:B$995,Entries!G$2:G$995))</f>
        <v/>
      </c>
      <c r="T334" s="3">
        <f>IF(R334="Halifax Harriers",1,0)</f>
        <v>0</v>
      </c>
      <c r="U334" s="3">
        <f>IF(S334="Leeds City AC",1,0)</f>
        <v>0</v>
      </c>
      <c r="V334" s="3">
        <f>IF(R334="Spenborough &amp; District AC",1,0)</f>
        <v>0</v>
      </c>
    </row>
    <row r="335" spans="1:22" x14ac:dyDescent="0.2">
      <c r="A335" s="4"/>
      <c r="B335" s="5"/>
      <c r="C335" s="6"/>
      <c r="D335" s="8" t="s">
        <v>17</v>
      </c>
      <c r="E335" s="9">
        <f>SUM(H327:H334)</f>
        <v>9</v>
      </c>
      <c r="F335" s="9" t="s">
        <v>108</v>
      </c>
      <c r="G335" s="9"/>
      <c r="M335" s="4"/>
      <c r="N335" s="5"/>
      <c r="O335" s="6"/>
      <c r="P335" s="8" t="s">
        <v>17</v>
      </c>
      <c r="Q335" s="9">
        <f>SUM(T327:T334)</f>
        <v>0</v>
      </c>
      <c r="R335" s="9" t="s">
        <v>108</v>
      </c>
      <c r="S335" s="9"/>
    </row>
    <row r="336" spans="1:22" x14ac:dyDescent="0.2">
      <c r="A336" s="4"/>
      <c r="B336" s="5"/>
      <c r="C336" s="6"/>
      <c r="D336" s="8"/>
      <c r="E336" s="9">
        <f>SUM(I327:I334)</f>
        <v>9</v>
      </c>
      <c r="F336" s="9" t="s">
        <v>1183</v>
      </c>
      <c r="G336" s="9"/>
      <c r="M336" s="4"/>
      <c r="N336" s="5"/>
      <c r="O336" s="6"/>
      <c r="P336" s="9"/>
      <c r="Q336" s="9">
        <f>SUM(U327:U334)</f>
        <v>15</v>
      </c>
      <c r="R336" s="9" t="s">
        <v>1183</v>
      </c>
      <c r="S336" s="9"/>
    </row>
    <row r="337" spans="1:22" ht="13.5" thickBot="1" x14ac:dyDescent="0.25">
      <c r="A337" s="4"/>
      <c r="B337" s="5"/>
      <c r="C337" s="6"/>
      <c r="D337" s="9"/>
      <c r="E337" s="9">
        <f>SUM(J327:J334)</f>
        <v>15</v>
      </c>
      <c r="F337" s="9" t="s">
        <v>1338</v>
      </c>
      <c r="G337" s="9"/>
      <c r="M337" s="4"/>
      <c r="N337" s="5"/>
      <c r="O337" s="6"/>
      <c r="P337" s="9"/>
      <c r="Q337" s="9">
        <f>SUM(V327:V334)</f>
        <v>0</v>
      </c>
      <c r="R337" s="9" t="s">
        <v>1338</v>
      </c>
      <c r="S337" s="32"/>
    </row>
    <row r="338" spans="1:22" ht="13.5" thickBot="1" x14ac:dyDescent="0.25">
      <c r="A338" s="235" t="s">
        <v>77</v>
      </c>
      <c r="B338" s="236"/>
      <c r="C338" s="236"/>
      <c r="D338" s="236"/>
      <c r="E338" s="236"/>
      <c r="F338" s="236"/>
      <c r="G338" s="237"/>
      <c r="M338" s="130"/>
      <c r="N338" s="153"/>
      <c r="O338" s="153"/>
      <c r="P338" s="153" t="s">
        <v>50</v>
      </c>
      <c r="Q338" s="153"/>
      <c r="R338" s="152"/>
      <c r="S338" s="116"/>
    </row>
    <row r="339" spans="1:22" x14ac:dyDescent="0.2">
      <c r="A339" s="4">
        <v>1</v>
      </c>
      <c r="B339" s="5">
        <v>738</v>
      </c>
      <c r="C339" s="6">
        <v>11.8</v>
      </c>
      <c r="D339" s="5" t="str">
        <f>IF(B339="","",LOOKUP(B339,Entries!B$2:B$995,Entries!K$2:K$995))</f>
        <v>Evan Miller</v>
      </c>
      <c r="E339" s="5" t="str">
        <f>IF(B339="","",LOOKUP(B339,Entries!B$2:B$995,Entries!E$2:E$995))</f>
        <v>M13</v>
      </c>
      <c r="F339" s="5" t="str">
        <f>IF(B339="","",LOOKUP(B339,Entries!B$2:B$995,Entries!F$2:F$995))</f>
        <v>Leeds City AC</v>
      </c>
      <c r="G339" s="5" t="str">
        <f>IF(B339="","",LOOKUP(B339,Entries!B$2:B$995,Entries!G$2:G$995))</f>
        <v>M</v>
      </c>
      <c r="H339" s="10">
        <f>IF(F339="Halifax Harriers",8,0)</f>
        <v>0</v>
      </c>
      <c r="I339" s="10">
        <f>IF(F339="Leeds City AC",8,0)</f>
        <v>8</v>
      </c>
      <c r="J339" s="10">
        <f>IF(F339="Spenborough &amp; District AC",8,0)</f>
        <v>0</v>
      </c>
      <c r="M339" s="123">
        <v>1</v>
      </c>
      <c r="N339" s="124">
        <v>850</v>
      </c>
      <c r="O339" s="125">
        <v>6.75</v>
      </c>
      <c r="P339" s="124" t="str">
        <f>IF(N339="","",LOOKUP(N339,Entries!B$2:B$995,Entries!K$2:K$995))</f>
        <v>Olivia Myers</v>
      </c>
      <c r="Q339" s="124" t="str">
        <f>IF(N339="","",LOOKUP(N339,Entries!B$2:B$995,Entries!E$2:E$995))</f>
        <v>F17</v>
      </c>
      <c r="R339" s="126" t="str">
        <f>IF(N339="","",LOOKUP(N339,Entries!B$2:B$995,Entries!F$2:F$995))</f>
        <v>Spenborough &amp; DIstrict AC</v>
      </c>
      <c r="S339" s="5" t="str">
        <f>IF(N339="","",LOOKUP(N339,Entries!B$2:B$995,Entries!G$2:G$995))</f>
        <v>F</v>
      </c>
      <c r="T339" s="3">
        <f>IF(R339="Halifax Harriers",8,0)</f>
        <v>0</v>
      </c>
      <c r="U339" s="3">
        <f>IF(R339="Leeds City AC",8,0)</f>
        <v>0</v>
      </c>
      <c r="V339" s="3">
        <f>IF(R339="Spenborough &amp; District AC",8,0)</f>
        <v>8</v>
      </c>
    </row>
    <row r="340" spans="1:22" x14ac:dyDescent="0.2">
      <c r="A340" s="4">
        <v>2</v>
      </c>
      <c r="B340" s="5">
        <v>737</v>
      </c>
      <c r="C340" s="6">
        <v>12.4</v>
      </c>
      <c r="D340" s="5" t="str">
        <f>IF(B340="","",LOOKUP(B340,Entries!B$2:B$995,Entries!K$2:K$995))</f>
        <v>Mikael Makinde</v>
      </c>
      <c r="E340" s="5" t="str">
        <f>IF(B340="","",LOOKUP(B340,Entries!B$2:B$995,Entries!E$2:E$995))</f>
        <v>M13</v>
      </c>
      <c r="F340" s="5" t="str">
        <f>IF(B340="","",LOOKUP(B340,Entries!B$2:B$995,Entries!F$2:F$995))</f>
        <v>Leeds City AC</v>
      </c>
      <c r="G340" s="5" t="str">
        <f>IF(B340="","",LOOKUP(B340,Entries!B$2:B$995,Entries!G$2:G$995))</f>
        <v>M</v>
      </c>
      <c r="H340" s="10">
        <f>IF(F340="Halifax Harriers",7,0)</f>
        <v>0</v>
      </c>
      <c r="I340" s="10">
        <f>IF(F340="Leeds City AC",7,0)</f>
        <v>7</v>
      </c>
      <c r="J340" s="10">
        <f>IF(F340="Spenborough &amp; District AC",7,0)</f>
        <v>0</v>
      </c>
      <c r="M340" s="4">
        <v>2</v>
      </c>
      <c r="N340" s="5"/>
      <c r="O340" s="6"/>
      <c r="P340" s="5" t="str">
        <f>IF(N340="","",LOOKUP(N340,Entries!B$2:B$995,Entries!K$2:K$995))</f>
        <v/>
      </c>
      <c r="Q340" s="5" t="str">
        <f>IF(N340="","",LOOKUP(N340,Entries!B$2:B$995,Entries!E$2:E$995))</f>
        <v/>
      </c>
      <c r="R340" s="5" t="str">
        <f>IF(N340="","",LOOKUP(N340,Entries!B$2:B$995,Entries!F$2:F$995))</f>
        <v/>
      </c>
      <c r="S340" s="5" t="str">
        <f>IF(N340="","",LOOKUP(N340,Entries!B$2:B$995,Entries!G$2:G$995))</f>
        <v/>
      </c>
      <c r="T340" s="3">
        <f>IF(R340="Halifax Harriers",7,0)</f>
        <v>0</v>
      </c>
      <c r="U340" s="3">
        <f>IF(R340="Leeds City AC",7,0)</f>
        <v>0</v>
      </c>
      <c r="V340" s="3">
        <f>IF(R340="Spenborough &amp; District AC",7,0)</f>
        <v>0</v>
      </c>
    </row>
    <row r="341" spans="1:22" x14ac:dyDescent="0.2">
      <c r="A341" s="4">
        <v>3</v>
      </c>
      <c r="B341" s="5"/>
      <c r="C341" s="6"/>
      <c r="D341" s="5" t="str">
        <f>IF(B341="","",LOOKUP(B341,Entries!B$2:B$995,Entries!K$2:K$995))</f>
        <v/>
      </c>
      <c r="E341" s="5" t="str">
        <f>IF(B341="","",LOOKUP(B341,Entries!B$2:B$995,Entries!E$2:E$995))</f>
        <v/>
      </c>
      <c r="F341" s="5" t="str">
        <f>IF(B341="","",LOOKUP(B341,Entries!B$2:B$995,Entries!F$2:F$995))</f>
        <v/>
      </c>
      <c r="G341" s="5" t="str">
        <f>IF(B341="","",LOOKUP(B341,Entries!B$2:B$995,Entries!G$2:G$995))</f>
        <v/>
      </c>
      <c r="H341" s="10">
        <f>IF(F341="Halifax Harriers",6,0)</f>
        <v>0</v>
      </c>
      <c r="I341" s="10">
        <f>IF(F341="Leeds City AC",6,0)</f>
        <v>0</v>
      </c>
      <c r="J341" s="10">
        <f>IF(F341="Spenborough &amp; District AC",6,0)</f>
        <v>0</v>
      </c>
      <c r="M341" s="4">
        <v>3</v>
      </c>
      <c r="N341" s="5"/>
      <c r="O341" s="6"/>
      <c r="P341" s="5" t="str">
        <f>IF(N341="","",LOOKUP(N341,Entries!B$2:B$995,Entries!K$2:K$995))</f>
        <v/>
      </c>
      <c r="Q341" s="5" t="str">
        <f>IF(N341="","",LOOKUP(N341,Entries!B$2:B$995,Entries!E$2:E$995))</f>
        <v/>
      </c>
      <c r="R341" s="5" t="str">
        <f>IF(N341="","",LOOKUP(N341,Entries!B$2:B$995,Entries!F$2:F$995))</f>
        <v/>
      </c>
      <c r="S341" s="5" t="str">
        <f>IF(N341="","",LOOKUP(N341,Entries!B$2:B$995,Entries!G$2:G$995))</f>
        <v/>
      </c>
      <c r="T341" s="3">
        <f>IF(R341="Halifax Harriers",6,0)</f>
        <v>0</v>
      </c>
      <c r="U341" s="3">
        <f>IF(R341="Leeds City AC",6,0)</f>
        <v>0</v>
      </c>
      <c r="V341" s="3">
        <f>IF(R341="Spenborough &amp; District AC",6,0)</f>
        <v>0</v>
      </c>
    </row>
    <row r="342" spans="1:22" x14ac:dyDescent="0.2">
      <c r="A342" s="4">
        <v>4</v>
      </c>
      <c r="B342" s="5"/>
      <c r="C342" s="6"/>
      <c r="D342" s="5" t="str">
        <f>IF(B342="","",LOOKUP(B342,Entries!B$2:B$995,Entries!K$2:K$995))</f>
        <v/>
      </c>
      <c r="E342" s="5" t="str">
        <f>IF(B342="","",LOOKUP(B342,Entries!B$2:B$995,Entries!E$2:E$995))</f>
        <v/>
      </c>
      <c r="F342" s="5" t="str">
        <f>IF(B342="","",LOOKUP(B342,Entries!B$2:B$995,Entries!F$2:F$995))</f>
        <v/>
      </c>
      <c r="G342" s="5" t="str">
        <f>IF(B342="","",LOOKUP(B342,Entries!B$2:B$995,Entries!G$2:G$995))</f>
        <v/>
      </c>
      <c r="H342" s="10">
        <f>IF(F342="Halifax Harriers",5,0)</f>
        <v>0</v>
      </c>
      <c r="I342" s="10">
        <f>IF(F342="Leeds City AC",5,0)</f>
        <v>0</v>
      </c>
      <c r="J342" s="10">
        <f>IF(F342="Spenborough &amp; District AC",5,0)</f>
        <v>0</v>
      </c>
      <c r="M342" s="4">
        <v>4</v>
      </c>
      <c r="N342" s="5"/>
      <c r="O342" s="6"/>
      <c r="P342" s="5" t="str">
        <f>IF(N342="","",LOOKUP(N342,Entries!B$2:B$995,Entries!K$2:K$995))</f>
        <v/>
      </c>
      <c r="Q342" s="5" t="str">
        <f>IF(N342="","",LOOKUP(N342,Entries!B$2:B$995,Entries!E$2:E$995))</f>
        <v/>
      </c>
      <c r="R342" s="5" t="str">
        <f>IF(N342="","",LOOKUP(N342,Entries!B$2:B$995,Entries!F$2:F$995))</f>
        <v/>
      </c>
      <c r="S342" s="5" t="str">
        <f>IF(N342="","",LOOKUP(N342,Entries!B$2:B$995,Entries!G$2:G$995))</f>
        <v/>
      </c>
      <c r="T342" s="3">
        <f>IF(R342="Halifax Harriers",5,0)</f>
        <v>0</v>
      </c>
      <c r="U342" s="3">
        <f>IF(R342="Leeds City AC",5,0)</f>
        <v>0</v>
      </c>
      <c r="V342" s="3">
        <f>IF(R342="Spenborough &amp; District AC",5,0)</f>
        <v>0</v>
      </c>
    </row>
    <row r="343" spans="1:22" x14ac:dyDescent="0.2">
      <c r="A343" s="4">
        <v>5</v>
      </c>
      <c r="B343" s="5"/>
      <c r="C343" s="6"/>
      <c r="D343" s="5" t="str">
        <f>IF(B343="","",LOOKUP(B343,Entries!B$2:B$995,Entries!K$2:K$995))</f>
        <v/>
      </c>
      <c r="E343" s="5" t="str">
        <f>IF(B343="","",LOOKUP(B343,Entries!B$2:B$995,Entries!E$2:E$995))</f>
        <v/>
      </c>
      <c r="F343" s="5" t="str">
        <f>IF(B343="","",LOOKUP(B343,Entries!B$2:B$995,Entries!F$2:F$995))</f>
        <v/>
      </c>
      <c r="G343" s="5" t="str">
        <f>IF(B343="","",LOOKUP(B343,Entries!B$2:B$995,Entries!G$2:G$995))</f>
        <v/>
      </c>
      <c r="H343" s="10">
        <f>IF(F343="Halifax Harriers",4,0)</f>
        <v>0</v>
      </c>
      <c r="I343" s="10">
        <f>IF(F343="Leeds City AC",4,0)</f>
        <v>0</v>
      </c>
      <c r="J343" s="10">
        <f>IF(F343="Spenborough &amp; District AC",4,0)</f>
        <v>0</v>
      </c>
      <c r="M343" s="4">
        <v>5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3">
        <f>IF(R343="Halifax Harriers",4,0)</f>
        <v>0</v>
      </c>
      <c r="U343" s="3">
        <f>IF(R343="Leeds City AC",4,0)</f>
        <v>0</v>
      </c>
      <c r="V343" s="3">
        <f>IF(R343="Spenborough &amp; District AC",4,0)</f>
        <v>0</v>
      </c>
    </row>
    <row r="344" spans="1:22" x14ac:dyDescent="0.2">
      <c r="A344" s="4">
        <v>6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10">
        <f>IF(F344="Halifax Harriers",3,0)</f>
        <v>0</v>
      </c>
      <c r="I344" s="10">
        <f>IF(F344="Leeds City AC",3,0)</f>
        <v>0</v>
      </c>
      <c r="J344" s="10">
        <f>IF(F344="Spenborough &amp; District AC",3,0)</f>
        <v>0</v>
      </c>
      <c r="M344" s="4">
        <v>6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3">
        <f>IF(R344="Halifax Harriers",3,0)</f>
        <v>0</v>
      </c>
      <c r="U344" s="3">
        <f>IF(R344="Leeds City AC",3,0)</f>
        <v>0</v>
      </c>
      <c r="V344" s="3">
        <f>IF(R344="Spenborough &amp; District AC",3,0)</f>
        <v>0</v>
      </c>
    </row>
    <row r="345" spans="1:22" x14ac:dyDescent="0.2">
      <c r="A345" s="4">
        <v>7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10">
        <f>IF(F345="Halifax Harriers",2,0)</f>
        <v>0</v>
      </c>
      <c r="I345" s="10">
        <f>IF(F345="Leeds City AC",2,0)</f>
        <v>0</v>
      </c>
      <c r="J345" s="10">
        <f>IF(F345="Spenborough &amp; District AC",2,0)</f>
        <v>0</v>
      </c>
      <c r="M345" s="4">
        <v>7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3">
        <f>IF(R345="Halifax Harriers",2,0)</f>
        <v>0</v>
      </c>
      <c r="U345" s="3">
        <f>IF(R345="Leeds City AC",2,0)</f>
        <v>0</v>
      </c>
      <c r="V345" s="3">
        <f>IF(R345="Spenborough &amp; District AC",2,0)</f>
        <v>0</v>
      </c>
    </row>
    <row r="346" spans="1:22" x14ac:dyDescent="0.2">
      <c r="A346" s="4">
        <v>8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10">
        <f>IF(F346="Halifax Harriers",1,0)</f>
        <v>0</v>
      </c>
      <c r="I346" s="10">
        <f>IF(G346="Leeds City AC",1,0)</f>
        <v>0</v>
      </c>
      <c r="J346" s="10">
        <f>IF(F346="Spenborough &amp; District AC",1,0)</f>
        <v>0</v>
      </c>
      <c r="M346" s="4">
        <v>8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3">
        <f>IF(R346="Halifax Harriers",1,0)</f>
        <v>0</v>
      </c>
      <c r="U346" s="3">
        <f>IF(S346="Leeds City AC",1,0)</f>
        <v>0</v>
      </c>
      <c r="V346" s="3">
        <f>IF(R346="Spenborough &amp; District AC",1,0)</f>
        <v>0</v>
      </c>
    </row>
    <row r="347" spans="1:22" x14ac:dyDescent="0.2">
      <c r="A347" s="4"/>
      <c r="B347" s="5"/>
      <c r="C347" s="6"/>
      <c r="D347" s="8" t="s">
        <v>17</v>
      </c>
      <c r="E347" s="9">
        <f>SUM(H339:H346)</f>
        <v>0</v>
      </c>
      <c r="F347" s="9" t="s">
        <v>108</v>
      </c>
      <c r="G347" s="9"/>
      <c r="M347" s="4"/>
      <c r="N347" s="5"/>
      <c r="O347" s="118"/>
      <c r="P347" s="8" t="s">
        <v>17</v>
      </c>
      <c r="Q347" s="9">
        <f>SUM(T339:T346)</f>
        <v>0</v>
      </c>
      <c r="R347" s="9" t="s">
        <v>108</v>
      </c>
      <c r="S347" s="9"/>
    </row>
    <row r="348" spans="1:22" x14ac:dyDescent="0.2">
      <c r="A348" s="4"/>
      <c r="B348" s="5"/>
      <c r="C348" s="6"/>
      <c r="D348" s="8"/>
      <c r="E348" s="9">
        <f>SUM(I339:I346)</f>
        <v>15</v>
      </c>
      <c r="F348" s="9" t="s">
        <v>1183</v>
      </c>
      <c r="G348" s="9"/>
      <c r="M348" s="28"/>
      <c r="N348" s="5"/>
      <c r="O348" s="118"/>
      <c r="P348" s="8"/>
      <c r="Q348" s="9">
        <f>SUM(U339:U346)</f>
        <v>0</v>
      </c>
      <c r="R348" s="9" t="s">
        <v>1183</v>
      </c>
      <c r="S348" s="9"/>
    </row>
    <row r="349" spans="1:22" ht="13.5" thickBot="1" x14ac:dyDescent="0.25">
      <c r="A349" s="4"/>
      <c r="B349" s="5"/>
      <c r="C349" s="6"/>
      <c r="D349" s="9"/>
      <c r="E349" s="9">
        <f>SUM(J339:J346)</f>
        <v>0</v>
      </c>
      <c r="F349" s="9" t="s">
        <v>1338</v>
      </c>
      <c r="G349" s="9"/>
      <c r="M349" s="28"/>
      <c r="N349" s="5"/>
      <c r="O349" s="118"/>
      <c r="P349" s="8"/>
      <c r="Q349" s="9">
        <f>SUM(V339:V346)</f>
        <v>8</v>
      </c>
      <c r="R349" s="9" t="s">
        <v>1338</v>
      </c>
      <c r="S349" s="9"/>
    </row>
    <row r="350" spans="1:22" ht="13.5" thickBot="1" x14ac:dyDescent="0.25">
      <c r="A350" s="235" t="s">
        <v>78</v>
      </c>
      <c r="B350" s="236"/>
      <c r="C350" s="236"/>
      <c r="D350" s="236"/>
      <c r="E350" s="236"/>
      <c r="F350" s="236"/>
      <c r="G350" s="237"/>
      <c r="M350" s="158"/>
      <c r="N350" s="155"/>
      <c r="O350" s="155"/>
      <c r="P350" s="157" t="s">
        <v>51</v>
      </c>
      <c r="Q350" s="155"/>
      <c r="R350" s="159"/>
      <c r="S350" s="156"/>
    </row>
    <row r="351" spans="1:22" x14ac:dyDescent="0.2">
      <c r="A351" s="4">
        <v>1</v>
      </c>
      <c r="B351" s="5">
        <v>839</v>
      </c>
      <c r="C351" s="6">
        <v>13.9</v>
      </c>
      <c r="D351" s="5" t="str">
        <f>IF(B351="","",LOOKUP(B351,Entries!B$2:B$995,Entries!K$2:K$995))</f>
        <v>Milana Bulgin</v>
      </c>
      <c r="E351" s="5" t="str">
        <f>IF(B351="","",LOOKUP(B351,Entries!B$2:B$995,Entries!E$2:E$995))</f>
        <v>F15</v>
      </c>
      <c r="F351" s="5" t="str">
        <f>IF(B351="","",LOOKUP(B351,Entries!B$2:B$995,Entries!F$2:F$995))</f>
        <v>Spenborough &amp; DIstrict AC</v>
      </c>
      <c r="G351" s="5" t="str">
        <f>IF(B351="","",LOOKUP(B351,Entries!B$2:B$995,Entries!G$2:G$995))</f>
        <v>F</v>
      </c>
      <c r="H351" s="10">
        <f>IF(F351="Halifax Harriers",8,0)</f>
        <v>0</v>
      </c>
      <c r="I351" s="10">
        <f>IF(F351="Leeds City AC",8,0)</f>
        <v>0</v>
      </c>
      <c r="J351" s="10">
        <f>IF(F351="Spenborough &amp; District AC",8,0)</f>
        <v>8</v>
      </c>
      <c r="M351" s="123">
        <v>1</v>
      </c>
      <c r="N351" s="124">
        <v>629</v>
      </c>
      <c r="O351" s="125">
        <v>63.7</v>
      </c>
      <c r="P351" s="124" t="str">
        <f>IF(N351="","",LOOKUP(N351,Entries!B$2:B$995,Entries!K$2:K$995))</f>
        <v>Connie Wood</v>
      </c>
      <c r="Q351" s="124" t="str">
        <f>IF(N351="","",LOOKUP(N351,Entries!B$2:B$995,Entries!E$2:E$995))</f>
        <v>F13</v>
      </c>
      <c r="R351" s="126" t="str">
        <f>IF(N351="","",LOOKUP(N351,Entries!B$2:B$995,Entries!F$2:F$995))</f>
        <v>Halifax Harriers</v>
      </c>
      <c r="S351" s="124" t="str">
        <f>IF(N351="","",LOOKUP(N351,Entries!B$2:B$995,Entries!G$2:G$995))</f>
        <v>F</v>
      </c>
      <c r="T351" s="3">
        <f>IF(R351="Halifax Harriers",8,0)</f>
        <v>8</v>
      </c>
      <c r="U351" s="3">
        <f>IF(R351="Leeds City AC",8,0)</f>
        <v>0</v>
      </c>
      <c r="V351" s="3">
        <f>IF(R351="Spenborough &amp; District AC",8,0)</f>
        <v>0</v>
      </c>
    </row>
    <row r="352" spans="1:22" x14ac:dyDescent="0.2">
      <c r="A352" s="4">
        <v>2</v>
      </c>
      <c r="B352" s="5">
        <v>840</v>
      </c>
      <c r="C352" s="6">
        <v>14.9</v>
      </c>
      <c r="D352" s="5" t="str">
        <f>IF(B352="","",LOOKUP(B352,Entries!B$2:B$995,Entries!K$2:K$995))</f>
        <v>Abigail Lane</v>
      </c>
      <c r="E352" s="5" t="str">
        <f>IF(B352="","",LOOKUP(B352,Entries!B$2:B$995,Entries!E$2:E$995))</f>
        <v>F15</v>
      </c>
      <c r="F352" s="5" t="str">
        <f>IF(B352="","",LOOKUP(B352,Entries!B$2:B$995,Entries!F$2:F$995))</f>
        <v>Spenborough &amp; DIstrict AC</v>
      </c>
      <c r="G352" s="5" t="str">
        <f>IF(B352="","",LOOKUP(B352,Entries!B$2:B$995,Entries!G$2:G$995))</f>
        <v>F</v>
      </c>
      <c r="H352" s="10">
        <f>IF(F352="Halifax Harriers",7,0)</f>
        <v>0</v>
      </c>
      <c r="I352" s="10">
        <f>IF(F352="Leeds City AC",7,0)</f>
        <v>0</v>
      </c>
      <c r="J352" s="10">
        <f>IF(F352="Spenborough &amp; District AC",7,0)</f>
        <v>7</v>
      </c>
      <c r="M352" s="123">
        <v>2</v>
      </c>
      <c r="N352" s="5"/>
      <c r="O352" s="6"/>
      <c r="P352" s="5" t="str">
        <f>IF(N352="","",LOOKUP(N352,Entries!B$2:B$995,Entries!K$2:K$995))</f>
        <v/>
      </c>
      <c r="Q352" s="5" t="str">
        <f>IF(N352="","",LOOKUP(N352,Entries!B$2:B$995,Entries!E$2:E$995))</f>
        <v/>
      </c>
      <c r="R352" s="126" t="str">
        <f>IF(N352="","",LOOKUP(N352,Entries!B$2:B$995,Entries!F$2:F$995))</f>
        <v/>
      </c>
      <c r="S352" s="5" t="str">
        <f>IF(N352="","",LOOKUP(N352,Entries!B$2:B$995,Entries!G$2:G$995))</f>
        <v/>
      </c>
      <c r="T352" s="3">
        <f>IF(R352="Halifax Harriers",7,0)</f>
        <v>0</v>
      </c>
      <c r="U352" s="3">
        <f>IF(R352="Leeds City AC",7,0)</f>
        <v>0</v>
      </c>
      <c r="V352" s="3">
        <f>IF(R352="Spenborough &amp; District AC",7,0)</f>
        <v>0</v>
      </c>
    </row>
    <row r="353" spans="1:22" x14ac:dyDescent="0.2">
      <c r="A353" s="4">
        <v>3</v>
      </c>
      <c r="B353" s="5">
        <v>760</v>
      </c>
      <c r="C353" s="6">
        <v>15.3</v>
      </c>
      <c r="D353" s="5" t="str">
        <f>IF(B353="","",LOOKUP(B353,Entries!B$2:B$995,Entries!K$2:K$995))</f>
        <v>Louise O'Boyle</v>
      </c>
      <c r="E353" s="5" t="str">
        <f>IF(B353="","",LOOKUP(B353,Entries!B$2:B$995,Entries!E$2:E$995))</f>
        <v>F15</v>
      </c>
      <c r="F353" s="5" t="str">
        <f>IF(B353="","",LOOKUP(B353,Entries!B$2:B$995,Entries!F$2:F$995))</f>
        <v>Leeds City AC</v>
      </c>
      <c r="G353" s="5" t="str">
        <f>IF(B353="","",LOOKUP(B353,Entries!B$2:B$995,Entries!G$2:G$995))</f>
        <v>F</v>
      </c>
      <c r="H353" s="10">
        <f>IF(F353="Halifax Harriers",6,0)</f>
        <v>0</v>
      </c>
      <c r="I353" s="10">
        <f>IF(F353="Leeds City AC",6,0)</f>
        <v>6</v>
      </c>
      <c r="J353" s="10">
        <f>IF(F353="Spenborough &amp; District AC",6,0)</f>
        <v>0</v>
      </c>
      <c r="M353" s="123">
        <v>3</v>
      </c>
      <c r="N353" s="5"/>
      <c r="O353" s="6"/>
      <c r="P353" s="5" t="str">
        <f>IF(N353="","",LOOKUP(N353,Entries!B$2:B$995,Entries!K$2:K$995))</f>
        <v/>
      </c>
      <c r="Q353" s="5" t="str">
        <f>IF(N353="","",LOOKUP(N353,Entries!B$2:B$995,Entries!E$2:E$995))</f>
        <v/>
      </c>
      <c r="R353" s="126" t="str">
        <f>IF(N353="","",LOOKUP(N353,Entries!B$2:B$995,Entries!F$2:F$995))</f>
        <v/>
      </c>
      <c r="S353" s="5" t="str">
        <f>IF(N353="","",LOOKUP(N353,Entries!B$2:B$995,Entries!G$2:G$995))</f>
        <v/>
      </c>
      <c r="T353" s="3">
        <f>IF(R353="Halifax Harriers",6,0)</f>
        <v>0</v>
      </c>
      <c r="U353" s="3">
        <f>IF(R353="Leeds City AC",6,0)</f>
        <v>0</v>
      </c>
      <c r="V353" s="3">
        <f>IF(R353="Spenborough &amp; District AC",6,0)</f>
        <v>0</v>
      </c>
    </row>
    <row r="354" spans="1:22" x14ac:dyDescent="0.2">
      <c r="A354" s="4">
        <v>4</v>
      </c>
      <c r="B354" s="5">
        <v>752</v>
      </c>
      <c r="C354" s="6">
        <v>15.4</v>
      </c>
      <c r="D354" s="5" t="str">
        <f>IF(B354="","",LOOKUP(B354,Entries!B$2:B$995,Entries!K$2:K$995))</f>
        <v>Natasha Claxton</v>
      </c>
      <c r="E354" s="5" t="str">
        <f>IF(B354="","",LOOKUP(B354,Entries!B$2:B$995,Entries!E$2:E$995))</f>
        <v>F15</v>
      </c>
      <c r="F354" s="5" t="str">
        <f>IF(B354="","",LOOKUP(B354,Entries!B$2:B$995,Entries!F$2:F$995))</f>
        <v>Leeds City AC</v>
      </c>
      <c r="G354" s="5" t="str">
        <f>IF(B354="","",LOOKUP(B354,Entries!B$2:B$995,Entries!G$2:G$995))</f>
        <v>F</v>
      </c>
      <c r="H354" s="10">
        <f>IF(F354="Halifax Harriers",5,0)</f>
        <v>0</v>
      </c>
      <c r="I354" s="10">
        <f>IF(F354="Leeds City AC",5,0)</f>
        <v>5</v>
      </c>
      <c r="J354" s="10">
        <f>IF(F354="Spenborough &amp; District AC",5,0)</f>
        <v>0</v>
      </c>
      <c r="M354" s="123">
        <v>4</v>
      </c>
      <c r="N354" s="5"/>
      <c r="O354" s="6"/>
      <c r="P354" s="5" t="str">
        <f>IF(N354="","",LOOKUP(N354,Entries!B$2:B$995,Entries!K$2:K$995))</f>
        <v/>
      </c>
      <c r="Q354" s="5" t="str">
        <f>IF(N354="","",LOOKUP(N354,Entries!B$2:B$995,Entries!E$2:E$995))</f>
        <v/>
      </c>
      <c r="R354" s="126" t="str">
        <f>IF(N354="","",LOOKUP(N354,Entries!B$2:B$995,Entries!F$2:F$995))</f>
        <v/>
      </c>
      <c r="S354" s="5" t="str">
        <f>IF(N354="","",LOOKUP(N354,Entries!B$2:B$995,Entries!G$2:G$995))</f>
        <v/>
      </c>
      <c r="T354" s="3">
        <f>IF(R354="Halifax Harriers",5,0)</f>
        <v>0</v>
      </c>
      <c r="U354" s="3">
        <f>IF(R354="Leeds City AC",5,0)</f>
        <v>0</v>
      </c>
      <c r="V354" s="3">
        <f>IF(R354="Spenborough &amp; District AC",5,0)</f>
        <v>0</v>
      </c>
    </row>
    <row r="355" spans="1:22" x14ac:dyDescent="0.2">
      <c r="A355" s="4">
        <v>5</v>
      </c>
      <c r="B355" s="5"/>
      <c r="C355" s="6"/>
      <c r="D355" s="5" t="str">
        <f>IF(B355="","",LOOKUP(B355,Entries!B$2:B$995,Entries!K$2:K$995))</f>
        <v/>
      </c>
      <c r="E355" s="5" t="str">
        <f>IF(B355="","",LOOKUP(B355,Entries!B$2:B$995,Entries!E$2:E$995))</f>
        <v/>
      </c>
      <c r="F355" s="5" t="str">
        <f>IF(B355="","",LOOKUP(B355,Entries!B$2:B$995,Entries!F$2:F$995))</f>
        <v/>
      </c>
      <c r="G355" s="5" t="str">
        <f>IF(B355="","",LOOKUP(B355,Entries!B$2:B$995,Entries!G$2:G$995))</f>
        <v/>
      </c>
      <c r="H355" s="10">
        <f>IF(F355="Halifax Harriers",4,0)</f>
        <v>0</v>
      </c>
      <c r="I355" s="10">
        <f>IF(F355="Leeds City AC",4,0)</f>
        <v>0</v>
      </c>
      <c r="J355" s="10">
        <f>IF(F355="Spenborough &amp; District AC",4,0)</f>
        <v>0</v>
      </c>
      <c r="M355" s="4">
        <v>5</v>
      </c>
      <c r="N355" s="5"/>
      <c r="O355" s="6"/>
      <c r="P355" s="5" t="str">
        <f>IF(N355="","",LOOKUP(N355,Entries!B$2:B$995,Entries!K$2:K$995))</f>
        <v/>
      </c>
      <c r="Q355" s="5" t="str">
        <f>IF(N355="","",LOOKUP(N355,Entries!B$2:B$995,Entries!E$2:E$995))</f>
        <v/>
      </c>
      <c r="R355" s="126" t="str">
        <f>IF(N355="","",LOOKUP(N355,Entries!B$2:B$995,Entries!F$2:F$995))</f>
        <v/>
      </c>
      <c r="S355" s="5" t="str">
        <f>IF(N355="","",LOOKUP(N355,Entries!B$2:B$995,Entries!G$2:G$995))</f>
        <v/>
      </c>
      <c r="T355" s="3">
        <f>IF(R355="Halifax Harriers",4,0)</f>
        <v>0</v>
      </c>
      <c r="U355" s="3">
        <f>IF(R355="Leeds City AC",4,0)</f>
        <v>0</v>
      </c>
      <c r="V355" s="3">
        <f>IF(R355="Spenborough &amp; District AC",4,0)</f>
        <v>0</v>
      </c>
    </row>
    <row r="356" spans="1:22" x14ac:dyDescent="0.2">
      <c r="A356" s="4">
        <v>6</v>
      </c>
      <c r="B356" s="5"/>
      <c r="C356" s="6"/>
      <c r="D356" s="5" t="str">
        <f>IF(B356="","",LOOKUP(B356,Entries!B$2:B$995,Entries!K$2:K$995))</f>
        <v/>
      </c>
      <c r="E356" s="5" t="str">
        <f>IF(B356="","",LOOKUP(B356,Entries!B$2:B$995,Entries!E$2:E$995))</f>
        <v/>
      </c>
      <c r="F356" s="5" t="str">
        <f>IF(B356="","",LOOKUP(B356,Entries!B$2:B$995,Entries!F$2:F$995))</f>
        <v/>
      </c>
      <c r="G356" s="5" t="str">
        <f>IF(B356="","",LOOKUP(B356,Entries!B$2:B$995,Entries!G$2:G$995))</f>
        <v/>
      </c>
      <c r="H356" s="10">
        <f>IF(F356="Halifax Harriers",3,0)</f>
        <v>0</v>
      </c>
      <c r="I356" s="10">
        <f>IF(F356="Leeds City AC",3,0)</f>
        <v>0</v>
      </c>
      <c r="J356" s="10">
        <f>IF(F356="Spenborough &amp; District AC",3,0)</f>
        <v>0</v>
      </c>
      <c r="M356" s="4"/>
      <c r="N356" s="5"/>
      <c r="O356" s="6"/>
      <c r="P356" s="8" t="s">
        <v>17</v>
      </c>
      <c r="Q356" s="9">
        <f>SUM(T350:T355)</f>
        <v>8</v>
      </c>
      <c r="R356" s="9" t="s">
        <v>108</v>
      </c>
      <c r="S356" s="9"/>
    </row>
    <row r="357" spans="1:22" x14ac:dyDescent="0.2">
      <c r="A357" s="4">
        <v>7</v>
      </c>
      <c r="B357" s="5"/>
      <c r="C357" s="6"/>
      <c r="D357" s="5" t="str">
        <f>IF(B357="","",LOOKUP(B357,Entries!B$2:B$995,Entries!K$2:K$995))</f>
        <v/>
      </c>
      <c r="E357" s="5" t="str">
        <f>IF(B357="","",LOOKUP(B357,Entries!B$2:B$995,Entries!E$2:E$995))</f>
        <v/>
      </c>
      <c r="F357" s="5" t="str">
        <f>IF(B357="","",LOOKUP(B357,Entries!B$2:B$995,Entries!F$2:F$995))</f>
        <v/>
      </c>
      <c r="G357" s="5" t="str">
        <f>IF(B357="","",LOOKUP(B357,Entries!B$2:B$995,Entries!G$2:G$995))</f>
        <v/>
      </c>
      <c r="H357" s="10">
        <f>IF(F357="Halifax Harriers",2,0)</f>
        <v>0</v>
      </c>
      <c r="I357" s="10">
        <f>IF(F357="Leeds City AC",2,0)</f>
        <v>0</v>
      </c>
      <c r="J357" s="10">
        <f>IF(F357="Spenborough &amp; District AC",2,0)</f>
        <v>0</v>
      </c>
      <c r="M357" s="4"/>
      <c r="N357" s="5"/>
      <c r="O357" s="6"/>
      <c r="P357" s="8"/>
      <c r="Q357" s="9">
        <f>SUM(U350:U355)</f>
        <v>0</v>
      </c>
      <c r="R357" s="9" t="s">
        <v>1183</v>
      </c>
      <c r="S357" s="9"/>
    </row>
    <row r="358" spans="1:22" x14ac:dyDescent="0.2">
      <c r="A358" s="4">
        <v>8</v>
      </c>
      <c r="B358" s="5"/>
      <c r="C358" s="6"/>
      <c r="D358" s="5" t="str">
        <f>IF(B358="","",LOOKUP(B358,Entries!B$2:B$995,Entries!K$2:K$995))</f>
        <v/>
      </c>
      <c r="E358" s="5" t="str">
        <f>IF(B358="","",LOOKUP(B358,Entries!B$2:B$995,Entries!E$2:E$995))</f>
        <v/>
      </c>
      <c r="F358" s="5" t="str">
        <f>IF(B358="","",LOOKUP(B358,Entries!B$2:B$995,Entries!F$2:F$995))</f>
        <v/>
      </c>
      <c r="G358" s="5" t="str">
        <f>IF(B358="","",LOOKUP(B358,Entries!B$2:B$995,Entries!G$2:G$995))</f>
        <v/>
      </c>
      <c r="H358" s="10">
        <f>IF(F358="Halifax Harriers",1,0)</f>
        <v>0</v>
      </c>
      <c r="I358" s="10">
        <f>IF(G358="Leeds City AC",1,0)</f>
        <v>0</v>
      </c>
      <c r="J358" s="10">
        <f>IF(F358="Spenborough &amp; District AC",1,0)</f>
        <v>0</v>
      </c>
      <c r="M358" s="4"/>
      <c r="N358" s="5"/>
      <c r="O358" s="6"/>
      <c r="P358" s="9"/>
      <c r="Q358" s="9">
        <f>SUM(V350:V355)</f>
        <v>0</v>
      </c>
      <c r="R358" s="9" t="s">
        <v>1338</v>
      </c>
      <c r="S358" s="9"/>
    </row>
    <row r="359" spans="1:22" ht="13.5" thickBot="1" x14ac:dyDescent="0.25">
      <c r="A359" s="4"/>
      <c r="B359" s="5"/>
      <c r="C359" s="6"/>
      <c r="D359" s="8" t="s">
        <v>17</v>
      </c>
      <c r="E359" s="9">
        <f>SUM(H351:H358)</f>
        <v>0</v>
      </c>
      <c r="F359" s="9" t="s">
        <v>108</v>
      </c>
      <c r="G359" s="9"/>
      <c r="M359" s="160"/>
      <c r="N359" s="161"/>
      <c r="O359" s="161"/>
      <c r="P359" s="162" t="s">
        <v>52</v>
      </c>
      <c r="Q359" s="161"/>
      <c r="R359" s="163"/>
      <c r="S359" s="164"/>
    </row>
    <row r="360" spans="1:22" x14ac:dyDescent="0.2">
      <c r="A360" s="4"/>
      <c r="B360" s="5"/>
      <c r="C360" s="6"/>
      <c r="D360" s="8"/>
      <c r="E360" s="9">
        <f>SUM(I351:I358)</f>
        <v>11</v>
      </c>
      <c r="F360" s="9" t="s">
        <v>1183</v>
      </c>
      <c r="G360" s="9"/>
      <c r="M360" s="123">
        <v>1</v>
      </c>
      <c r="N360" s="124">
        <v>738</v>
      </c>
      <c r="O360" s="125">
        <v>60.5</v>
      </c>
      <c r="P360" s="124" t="str">
        <f>IF(N360="","",LOOKUP(N360,Entries!B$2:B$995,Entries!K$2:K$995))</f>
        <v>Evan Miller</v>
      </c>
      <c r="Q360" s="124" t="str">
        <f>IF(N360="","",LOOKUP(N360,Entries!B$2:B$995,Entries!E$2:E$995))</f>
        <v>M13</v>
      </c>
      <c r="R360" s="126" t="str">
        <f>IF(N360="","",LOOKUP(N360,Entries!B$2:B$995,Entries!F$2:F$995))</f>
        <v>Leeds City AC</v>
      </c>
      <c r="S360" s="124" t="str">
        <f>IF(N360="","",LOOKUP(N360,Entries!B$2:B$995,Entries!G$2:G$995))</f>
        <v>M</v>
      </c>
      <c r="T360" s="3">
        <f>IF(R360="Halifax Harriers",8,0)</f>
        <v>0</v>
      </c>
      <c r="U360" s="3">
        <f>IF(R360="Leeds City AC",8,0)</f>
        <v>8</v>
      </c>
      <c r="V360" s="3">
        <f>IF(R360="Spenborough &amp; District AC",8,0)</f>
        <v>0</v>
      </c>
    </row>
    <row r="361" spans="1:22" x14ac:dyDescent="0.2">
      <c r="A361" s="4"/>
      <c r="B361" s="5"/>
      <c r="C361" s="6"/>
      <c r="D361" s="9"/>
      <c r="E361" s="9">
        <f>SUM(J351:J358)</f>
        <v>15</v>
      </c>
      <c r="F361" s="9" t="s">
        <v>1338</v>
      </c>
      <c r="G361" s="9"/>
      <c r="M361" s="123">
        <v>2</v>
      </c>
      <c r="N361" s="5"/>
      <c r="O361" s="6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126" t="str">
        <f>IF(N361="","",LOOKUP(N361,Entries!B$2:B$995,Entries!F$2:F$995))</f>
        <v/>
      </c>
      <c r="S361" s="5" t="str">
        <f>IF(N361="","",LOOKUP(N361,Entries!B$2:B$995,Entries!G$2:G$995))</f>
        <v/>
      </c>
      <c r="T361" s="3">
        <f>IF(R361="Halifax Harriers",7,0)</f>
        <v>0</v>
      </c>
      <c r="U361" s="3">
        <f>IF(R361="Leeds City AC",7,0)</f>
        <v>0</v>
      </c>
      <c r="V361" s="3">
        <f>IF(R361="Spenborough &amp; District AC",7,0)</f>
        <v>0</v>
      </c>
    </row>
    <row r="362" spans="1:22" x14ac:dyDescent="0.2">
      <c r="A362" s="235" t="s">
        <v>93</v>
      </c>
      <c r="B362" s="236"/>
      <c r="C362" s="236"/>
      <c r="D362" s="236"/>
      <c r="E362" s="236"/>
      <c r="F362" s="236"/>
      <c r="G362" s="237"/>
      <c r="M362" s="123">
        <v>3</v>
      </c>
      <c r="N362" s="5"/>
      <c r="O362" s="6"/>
      <c r="P362" s="5" t="str">
        <f>IF(N362="","",LOOKUP(N362,Entries!B$2:B$995,Entries!K$2:K$995))</f>
        <v/>
      </c>
      <c r="Q362" s="5" t="str">
        <f>IF(N362="","",LOOKUP(N362,Entries!B$2:B$995,Entries!E$2:E$995))</f>
        <v/>
      </c>
      <c r="R362" s="126" t="str">
        <f>IF(N362="","",LOOKUP(N362,Entries!B$2:B$995,Entries!F$2:F$995))</f>
        <v/>
      </c>
      <c r="S362" s="5" t="str">
        <f>IF(N362="","",LOOKUP(N362,Entries!B$2:B$995,Entries!G$2:G$995))</f>
        <v/>
      </c>
      <c r="T362" s="3">
        <f>IF(R362="Halifax Harriers",6,0)</f>
        <v>0</v>
      </c>
      <c r="U362" s="3">
        <f>IF(R362="Leeds City AC",6,0)</f>
        <v>0</v>
      </c>
      <c r="V362" s="3">
        <f>IF(R362="Spenborough &amp; District AC",6,0)</f>
        <v>0</v>
      </c>
    </row>
    <row r="363" spans="1:22" x14ac:dyDescent="0.2">
      <c r="A363" s="4">
        <v>1</v>
      </c>
      <c r="B363" s="5">
        <v>656</v>
      </c>
      <c r="C363" s="6">
        <v>13.1</v>
      </c>
      <c r="D363" s="5" t="str">
        <f>IF(B363="","",LOOKUP(B363,Entries!B$2:B$995,Entries!K$2:K$995))</f>
        <v>Jack Fellows</v>
      </c>
      <c r="E363" s="5" t="str">
        <f>IF(B363="","",LOOKUP(B363,Entries!B$2:B$995,Entries!E$2:E$995))</f>
        <v>M15</v>
      </c>
      <c r="F363" s="5" t="str">
        <f>IF(B363="","",LOOKUP(B363,Entries!B$2:B$995,Entries!F$2:F$995))</f>
        <v>Halifax Harriers</v>
      </c>
      <c r="G363" s="5" t="str">
        <f>IF(B363="","",LOOKUP(B363,Entries!B$2:B$995,Entries!G$2:G$995))</f>
        <v>M</v>
      </c>
      <c r="H363" s="10">
        <f>IF(F363="Halifax Harriers",8,0)</f>
        <v>8</v>
      </c>
      <c r="I363" s="10">
        <f>IF(F363="Leeds City AC",8,0)</f>
        <v>0</v>
      </c>
      <c r="J363" s="10">
        <f>IF(F363="Spenborough &amp; District AC",8,0)</f>
        <v>0</v>
      </c>
      <c r="M363" s="123">
        <v>4</v>
      </c>
      <c r="N363" s="5"/>
      <c r="O363" s="6"/>
      <c r="P363" s="5" t="str">
        <f>IF(N363="","",LOOKUP(N363,Entries!B$2:B$995,Entries!K$2:K$995))</f>
        <v/>
      </c>
      <c r="Q363" s="5" t="str">
        <f>IF(N363="","",LOOKUP(N363,Entries!B$2:B$995,Entries!E$2:E$995))</f>
        <v/>
      </c>
      <c r="R363" s="126" t="str">
        <f>IF(N363="","",LOOKUP(N363,Entries!B$2:B$995,Entries!F$2:F$995))</f>
        <v/>
      </c>
      <c r="S363" s="5" t="str">
        <f>IF(N363="","",LOOKUP(N363,Entries!B$2:B$995,Entries!G$2:G$995))</f>
        <v/>
      </c>
      <c r="T363" s="3">
        <f>IF(R363="Halifax Harriers",5,0)</f>
        <v>0</v>
      </c>
      <c r="U363" s="3">
        <f>IF(R363="Leeds City AC",5,0)</f>
        <v>0</v>
      </c>
      <c r="V363" s="3">
        <f>IF(R363="Spenborough &amp; District AC",5,0)</f>
        <v>0</v>
      </c>
    </row>
    <row r="364" spans="1:22" x14ac:dyDescent="0.2">
      <c r="A364" s="4">
        <v>2</v>
      </c>
      <c r="B364" s="5">
        <v>844</v>
      </c>
      <c r="C364" s="6">
        <v>13.6</v>
      </c>
      <c r="D364" s="5" t="str">
        <f>IF(B364="","",LOOKUP(B364,Entries!B$2:B$995,Entries!K$2:K$995))</f>
        <v>Ben Whittaker</v>
      </c>
      <c r="E364" s="5" t="str">
        <f>IF(B364="","",LOOKUP(B364,Entries!B$2:B$995,Entries!E$2:E$995))</f>
        <v>M15</v>
      </c>
      <c r="F364" s="5" t="str">
        <f>IF(B364="","",LOOKUP(B364,Entries!B$2:B$995,Entries!F$2:F$995))</f>
        <v>Spenborough &amp; DIstrict AC</v>
      </c>
      <c r="G364" s="5" t="str">
        <f>IF(B364="","",LOOKUP(B364,Entries!B$2:B$995,Entries!G$2:G$995))</f>
        <v>M</v>
      </c>
      <c r="H364" s="10">
        <f>IF(F364="Halifax Harriers",7,0)</f>
        <v>0</v>
      </c>
      <c r="I364" s="10">
        <f>IF(F364="Leeds City AC",7,0)</f>
        <v>0</v>
      </c>
      <c r="J364" s="10">
        <f>IF(F364="Spenborough &amp; District AC",7,0)</f>
        <v>7</v>
      </c>
      <c r="M364" s="123">
        <v>5</v>
      </c>
      <c r="N364" s="5"/>
      <c r="O364" s="6"/>
      <c r="P364" s="5" t="str">
        <f>IF(N364="","",LOOKUP(N364,Entries!B$2:B$995,Entries!K$2:K$995))</f>
        <v/>
      </c>
      <c r="Q364" s="5" t="str">
        <f>IF(N364="","",LOOKUP(N364,Entries!B$2:B$995,Entries!E$2:E$995))</f>
        <v/>
      </c>
      <c r="R364" s="126" t="str">
        <f>IF(N364="","",LOOKUP(N364,Entries!B$2:B$995,Entries!F$2:F$995))</f>
        <v/>
      </c>
      <c r="S364" s="5" t="str">
        <f>IF(N364="","",LOOKUP(N364,Entries!B$2:B$995,Entries!G$2:G$995))</f>
        <v/>
      </c>
      <c r="T364" s="3">
        <f>IF(R364="Halifax Harriers",4,0)</f>
        <v>0</v>
      </c>
      <c r="U364" s="3">
        <f>IF(R364="Leeds City AC",4,0)</f>
        <v>0</v>
      </c>
      <c r="V364" s="3">
        <f>IF(R364="Spenborough &amp; District AC",4,0)</f>
        <v>0</v>
      </c>
    </row>
    <row r="365" spans="1:22" x14ac:dyDescent="0.2">
      <c r="A365" s="4">
        <v>3</v>
      </c>
      <c r="B365" s="5">
        <v>775</v>
      </c>
      <c r="C365" s="6">
        <v>14.3</v>
      </c>
      <c r="D365" s="5" t="str">
        <f>IF(B365="","",LOOKUP(B365,Entries!B$2:B$995,Entries!K$2:K$995))</f>
        <v>Makavo Togobo</v>
      </c>
      <c r="E365" s="5" t="str">
        <f>IF(B365="","",LOOKUP(B365,Entries!B$2:B$995,Entries!E$2:E$995))</f>
        <v>M15</v>
      </c>
      <c r="F365" s="5" t="str">
        <f>IF(B365="","",LOOKUP(B365,Entries!B$2:B$995,Entries!F$2:F$995))</f>
        <v>Leeds City AC</v>
      </c>
      <c r="G365" s="5" t="str">
        <f>IF(B365="","",LOOKUP(B365,Entries!B$2:B$995,Entries!G$2:G$995))</f>
        <v>M</v>
      </c>
      <c r="H365" s="10">
        <f>IF(F365="Halifax Harriers",6,0)</f>
        <v>0</v>
      </c>
      <c r="I365" s="10">
        <f>IF(F365="Leeds City AC",6,0)</f>
        <v>6</v>
      </c>
      <c r="J365" s="10">
        <f>IF(F365="Spenborough &amp; District AC",6,0)</f>
        <v>0</v>
      </c>
      <c r="M365" s="4"/>
      <c r="N365" s="5"/>
      <c r="O365" s="6"/>
      <c r="P365" s="8" t="s">
        <v>17</v>
      </c>
      <c r="Q365" s="9">
        <f>SUM(T359:T364)</f>
        <v>0</v>
      </c>
      <c r="R365" s="9" t="s">
        <v>108</v>
      </c>
      <c r="S365" s="9"/>
    </row>
    <row r="366" spans="1:22" x14ac:dyDescent="0.2">
      <c r="A366" s="4">
        <v>4</v>
      </c>
      <c r="B366" s="5">
        <v>845</v>
      </c>
      <c r="C366" s="6">
        <v>15.5</v>
      </c>
      <c r="D366" s="5" t="str">
        <f>IF(B366="","",LOOKUP(B366,Entries!B$2:B$995,Entries!K$2:K$995))</f>
        <v>Reece Bridgeman</v>
      </c>
      <c r="E366" s="5" t="str">
        <f>IF(B366="","",LOOKUP(B366,Entries!B$2:B$995,Entries!E$2:E$995))</f>
        <v>M15</v>
      </c>
      <c r="F366" s="5" t="str">
        <f>IF(B366="","",LOOKUP(B366,Entries!B$2:B$995,Entries!F$2:F$995))</f>
        <v>Spenborough &amp; DIstrict AC</v>
      </c>
      <c r="G366" s="5" t="str">
        <f>IF(B366="","",LOOKUP(B366,Entries!B$2:B$995,Entries!G$2:G$995))</f>
        <v>M</v>
      </c>
      <c r="H366" s="10">
        <f>IF(F366="Halifax Harriers",5,0)</f>
        <v>0</v>
      </c>
      <c r="I366" s="10">
        <f>IF(F366="Leeds City AC",5,0)</f>
        <v>0</v>
      </c>
      <c r="J366" s="10">
        <f>IF(F366="Spenborough &amp; District AC",5,0)</f>
        <v>5</v>
      </c>
      <c r="M366" s="4"/>
      <c r="N366" s="5"/>
      <c r="O366" s="6"/>
      <c r="P366" s="8"/>
      <c r="Q366" s="9">
        <f>SUM(U359:U364)</f>
        <v>8</v>
      </c>
      <c r="R366" s="9" t="s">
        <v>1183</v>
      </c>
      <c r="S366" s="9"/>
    </row>
    <row r="367" spans="1:22" x14ac:dyDescent="0.2">
      <c r="A367" s="4">
        <v>5</v>
      </c>
      <c r="B367" s="5">
        <v>664</v>
      </c>
      <c r="C367" s="6">
        <v>15.7</v>
      </c>
      <c r="D367" s="5" t="str">
        <f>IF(B367="","",LOOKUP(B367,Entries!B$2:B$995,Entries!K$2:K$995))</f>
        <v>Adam Barber</v>
      </c>
      <c r="E367" s="5" t="str">
        <f>IF(B367="","",LOOKUP(B367,Entries!B$2:B$995,Entries!E$2:E$995))</f>
        <v>M15</v>
      </c>
      <c r="F367" s="5" t="str">
        <f>IF(B367="","",LOOKUP(B367,Entries!B$2:B$995,Entries!F$2:F$995))</f>
        <v>Halifax Harriers</v>
      </c>
      <c r="G367" s="5" t="str">
        <f>IF(B367="","",LOOKUP(B367,Entries!B$2:B$995,Entries!G$2:G$995))</f>
        <v>M</v>
      </c>
      <c r="H367" s="10">
        <f>IF(F367="Halifax Harriers",4,0)</f>
        <v>4</v>
      </c>
      <c r="I367" s="10">
        <f>IF(F367="Leeds City AC",4,0)</f>
        <v>0</v>
      </c>
      <c r="J367" s="10">
        <f>IF(F367="Spenborough &amp; District AC",4,0)</f>
        <v>0</v>
      </c>
      <c r="M367" s="4"/>
      <c r="N367" s="5"/>
      <c r="O367" s="6"/>
      <c r="P367" s="9"/>
      <c r="Q367" s="9">
        <f>SUM(V359:V364)</f>
        <v>0</v>
      </c>
      <c r="R367" s="9" t="s">
        <v>1338</v>
      </c>
      <c r="S367" s="9"/>
    </row>
    <row r="368" spans="1:22" ht="13.5" thickBot="1" x14ac:dyDescent="0.25">
      <c r="A368" s="4">
        <v>6</v>
      </c>
      <c r="B368" s="5"/>
      <c r="C368" s="6"/>
      <c r="D368" s="5" t="str">
        <f>IF(B368="","",LOOKUP(B368,Entries!B$2:B$995,Entries!K$2:K$995))</f>
        <v/>
      </c>
      <c r="E368" s="5" t="str">
        <f>IF(B368="","",LOOKUP(B368,Entries!B$2:B$995,Entries!E$2:E$995))</f>
        <v/>
      </c>
      <c r="F368" s="5" t="str">
        <f>IF(B368="","",LOOKUP(B368,Entries!B$2:B$995,Entries!F$2:F$995))</f>
        <v/>
      </c>
      <c r="G368" s="5" t="str">
        <f>IF(B368="","",LOOKUP(B368,Entries!B$2:B$995,Entries!G$2:G$995))</f>
        <v/>
      </c>
      <c r="H368" s="10">
        <f>IF(F368="Halifax Harriers",3,0)</f>
        <v>0</v>
      </c>
      <c r="I368" s="10">
        <f>IF(F368="Leeds City AC",3,0)</f>
        <v>0</v>
      </c>
      <c r="J368" s="10">
        <f>IF(F368="Spenborough &amp; District AC",3,0)</f>
        <v>0</v>
      </c>
      <c r="M368" s="160"/>
      <c r="N368" s="161"/>
      <c r="O368" s="161"/>
      <c r="P368" s="162" t="s">
        <v>789</v>
      </c>
      <c r="Q368" s="161"/>
      <c r="R368" s="163"/>
      <c r="S368" s="164"/>
    </row>
    <row r="369" spans="1:22" x14ac:dyDescent="0.2">
      <c r="A369" s="4">
        <v>7</v>
      </c>
      <c r="B369" s="5"/>
      <c r="C369" s="6"/>
      <c r="D369" s="5" t="str">
        <f>IF(B369="","",LOOKUP(B369,Entries!B$2:B$995,Entries!K$2:K$995))</f>
        <v/>
      </c>
      <c r="E369" s="5" t="str">
        <f>IF(B369="","",LOOKUP(B369,Entries!B$2:B$995,Entries!E$2:E$995))</f>
        <v/>
      </c>
      <c r="F369" s="5" t="str">
        <f>IF(B369="","",LOOKUP(B369,Entries!B$2:B$995,Entries!F$2:F$995))</f>
        <v/>
      </c>
      <c r="G369" s="5" t="str">
        <f>IF(B369="","",LOOKUP(B369,Entries!B$2:B$995,Entries!G$2:G$995))</f>
        <v/>
      </c>
      <c r="H369" s="10">
        <f>IF(F369="Halifax Harriers",2,0)</f>
        <v>0</v>
      </c>
      <c r="I369" s="10">
        <f>IF(F369="Leeds City AC",2,0)</f>
        <v>0</v>
      </c>
      <c r="J369" s="10">
        <f>IF(F369="Spenborough &amp; District AC",2,0)</f>
        <v>0</v>
      </c>
      <c r="M369" s="123">
        <v>1</v>
      </c>
      <c r="N369" s="124">
        <v>752</v>
      </c>
      <c r="O369" s="125">
        <v>59</v>
      </c>
      <c r="P369" s="124" t="str">
        <f>IF(N369="","",LOOKUP(N369,Entries!B$2:B$995,Entries!K$2:K$995))</f>
        <v>Natasha Claxton</v>
      </c>
      <c r="Q369" s="124" t="str">
        <f>IF(N369="","",LOOKUP(N369,Entries!B$2:B$995,Entries!E$2:E$995))</f>
        <v>F15</v>
      </c>
      <c r="R369" s="126" t="str">
        <f>IF(N369="","",LOOKUP(N369,Entries!B$2:B$995,Entries!F$2:F$995))</f>
        <v>Leeds City AC</v>
      </c>
      <c r="S369" s="124" t="str">
        <f>IF(N369="","",LOOKUP(N369,Entries!B$2:B$995,Entries!G$2:G$995))</f>
        <v>F</v>
      </c>
      <c r="T369" s="3">
        <f>IF(R369="Halifax Harriers",8,0)</f>
        <v>0</v>
      </c>
      <c r="U369" s="3">
        <f>IF(R369="Leeds City AC",8,0)</f>
        <v>8</v>
      </c>
      <c r="V369" s="3">
        <f>IF(R369="Spenborough &amp; District AC",8,0)</f>
        <v>0</v>
      </c>
    </row>
    <row r="370" spans="1:22" x14ac:dyDescent="0.2">
      <c r="A370" s="4">
        <v>8</v>
      </c>
      <c r="B370" s="5"/>
      <c r="C370" s="6"/>
      <c r="D370" s="5" t="str">
        <f>IF(B370="","",LOOKUP(B370,Entries!B$2:B$995,Entries!K$2:K$995))</f>
        <v/>
      </c>
      <c r="E370" s="5" t="str">
        <f>IF(B370="","",LOOKUP(B370,Entries!B$2:B$995,Entries!E$2:E$995))</f>
        <v/>
      </c>
      <c r="F370" s="5" t="str">
        <f>IF(B370="","",LOOKUP(B370,Entries!B$2:B$995,Entries!F$2:F$995))</f>
        <v/>
      </c>
      <c r="G370" s="5" t="str">
        <f>IF(B370="","",LOOKUP(B370,Entries!B$2:B$995,Entries!G$2:G$995))</f>
        <v/>
      </c>
      <c r="H370" s="10">
        <f>IF(F370="Halifax Harriers",1,0)</f>
        <v>0</v>
      </c>
      <c r="I370" s="10">
        <f>IF(G370="Leeds City AC",1,0)</f>
        <v>0</v>
      </c>
      <c r="J370" s="10">
        <f>IF(F370="Spenborough &amp; District AC",1,0)</f>
        <v>0</v>
      </c>
      <c r="M370" s="123">
        <v>2</v>
      </c>
      <c r="N370" s="5"/>
      <c r="O370" s="6"/>
      <c r="P370" s="5" t="str">
        <f>IF(N370="","",LOOKUP(N370,Entries!B$2:B$995,Entries!K$2:K$995))</f>
        <v/>
      </c>
      <c r="Q370" s="5" t="str">
        <f>IF(N370="","",LOOKUP(N370,Entries!B$2:B$995,Entries!E$2:E$995))</f>
        <v/>
      </c>
      <c r="R370" s="5" t="str">
        <f>IF(N370="","",LOOKUP(N370,Entries!B$2:B$995,Entries!F$2:F$995))</f>
        <v/>
      </c>
      <c r="S370" s="5" t="str">
        <f>IF(N370="","",LOOKUP(N370,Entries!B$2:B$995,Entries!G$2:G$995))</f>
        <v/>
      </c>
      <c r="T370" s="3">
        <f>IF(R370="Halifax Harriers",7,0)</f>
        <v>0</v>
      </c>
      <c r="U370" s="3">
        <f>IF(R370="Leeds City AC",7,0)</f>
        <v>0</v>
      </c>
      <c r="V370" s="3">
        <f>IF(R370="Spenborough &amp; District AC",7,0)</f>
        <v>0</v>
      </c>
    </row>
    <row r="371" spans="1:22" x14ac:dyDescent="0.2">
      <c r="A371" s="4"/>
      <c r="B371" s="5"/>
      <c r="C371" s="6"/>
      <c r="D371" s="8" t="s">
        <v>17</v>
      </c>
      <c r="E371" s="9">
        <f>SUM(H363:H370)</f>
        <v>12</v>
      </c>
      <c r="F371" s="9" t="s">
        <v>108</v>
      </c>
      <c r="G371" s="9"/>
      <c r="M371" s="123">
        <v>3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3">
        <f>IF(R371="Halifax Harriers",6,0)</f>
        <v>0</v>
      </c>
      <c r="U371" s="3">
        <f>IF(R371="Leeds City AC",6,0)</f>
        <v>0</v>
      </c>
      <c r="V371" s="3">
        <f>IF(R371="Spenborough &amp; District AC",6,0)</f>
        <v>0</v>
      </c>
    </row>
    <row r="372" spans="1:22" x14ac:dyDescent="0.2">
      <c r="A372" s="4"/>
      <c r="B372" s="5"/>
      <c r="C372" s="6"/>
      <c r="D372" s="8"/>
      <c r="E372" s="9">
        <f>SUM(I363:I370)</f>
        <v>6</v>
      </c>
      <c r="F372" s="9" t="s">
        <v>1183</v>
      </c>
      <c r="G372" s="9"/>
      <c r="M372" s="123">
        <v>4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3">
        <f>IF(R372="Halifax Harriers",5,0)</f>
        <v>0</v>
      </c>
      <c r="U372" s="3">
        <f>IF(R372="Leeds City AC",5,0)</f>
        <v>0</v>
      </c>
      <c r="V372" s="3">
        <f>IF(R372="Spenborough &amp; District AC",5,0)</f>
        <v>0</v>
      </c>
    </row>
    <row r="373" spans="1:22" x14ac:dyDescent="0.2">
      <c r="A373" s="4"/>
      <c r="B373" s="5"/>
      <c r="C373" s="6"/>
      <c r="D373" s="9"/>
      <c r="E373" s="9">
        <f>SUM(J363:J370)</f>
        <v>12</v>
      </c>
      <c r="F373" s="9" t="s">
        <v>1338</v>
      </c>
      <c r="G373" s="9"/>
      <c r="M373" s="123">
        <v>5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3">
        <f>IF(R373="Halifax Harriers",4,0)</f>
        <v>0</v>
      </c>
      <c r="U373" s="3">
        <f>IF(R373="Leeds City AC",4,0)</f>
        <v>0</v>
      </c>
      <c r="V373" s="3">
        <f>IF(R373="Spenborough &amp; District AC",4,0)</f>
        <v>0</v>
      </c>
    </row>
    <row r="374" spans="1:22" x14ac:dyDescent="0.2">
      <c r="A374" s="235" t="s">
        <v>94</v>
      </c>
      <c r="B374" s="236"/>
      <c r="C374" s="236"/>
      <c r="D374" s="236"/>
      <c r="E374" s="236"/>
      <c r="F374" s="236"/>
      <c r="G374" s="237"/>
      <c r="M374" s="4"/>
      <c r="N374" s="5"/>
      <c r="O374" s="6"/>
      <c r="P374" s="8" t="s">
        <v>17</v>
      </c>
      <c r="Q374" s="9">
        <f>SUM(T368:T373)</f>
        <v>0</v>
      </c>
      <c r="R374" s="9" t="s">
        <v>108</v>
      </c>
      <c r="S374" s="9"/>
    </row>
    <row r="375" spans="1:22" x14ac:dyDescent="0.2">
      <c r="A375" s="4">
        <v>1</v>
      </c>
      <c r="B375" s="5">
        <v>794</v>
      </c>
      <c r="C375" s="6">
        <v>13.8</v>
      </c>
      <c r="D375" s="5" t="str">
        <f>IF(B375="","",LOOKUP(B375,Entries!B$2:B$995,Entries!K$2:K$995))</f>
        <v>Eve Muirhead</v>
      </c>
      <c r="E375" s="5" t="str">
        <f>IF(B375="","",LOOKUP(B375,Entries!B$2:B$995,Entries!E$2:E$995))</f>
        <v>F17</v>
      </c>
      <c r="F375" s="5" t="str">
        <f>IF(B375="","",LOOKUP(B375,Entries!B$2:B$995,Entries!F$2:F$995))</f>
        <v>Leeds City AC</v>
      </c>
      <c r="G375" s="5" t="str">
        <f>IF(B375="","",LOOKUP(B375,Entries!B$2:B$995,Entries!G$2:G$995))</f>
        <v>F</v>
      </c>
      <c r="H375" s="10">
        <f>IF(F375="Halifax Harriers",8,0)</f>
        <v>0</v>
      </c>
      <c r="I375" s="10">
        <f>IF(F375="Leeds City AC",8,0)</f>
        <v>8</v>
      </c>
      <c r="J375" s="10">
        <f>IF(F375="Spenborough &amp; District AC",8,0)</f>
        <v>0</v>
      </c>
      <c r="M375" s="4"/>
      <c r="N375" s="5"/>
      <c r="O375" s="6"/>
      <c r="P375" s="8"/>
      <c r="Q375" s="9">
        <f>SUM(U368:U373)</f>
        <v>8</v>
      </c>
      <c r="R375" s="9" t="s">
        <v>1183</v>
      </c>
      <c r="S375" s="9"/>
    </row>
    <row r="376" spans="1:22" x14ac:dyDescent="0.2">
      <c r="A376" s="4">
        <v>2</v>
      </c>
      <c r="B376" s="5">
        <v>850</v>
      </c>
      <c r="C376" s="6">
        <v>14.2</v>
      </c>
      <c r="D376" s="5" t="str">
        <f>IF(B376="","",LOOKUP(B376,Entries!B$2:B$995,Entries!K$2:K$995))</f>
        <v>Olivia Myers</v>
      </c>
      <c r="E376" s="5" t="str">
        <f>IF(B376="","",LOOKUP(B376,Entries!B$2:B$995,Entries!E$2:E$995))</f>
        <v>F17</v>
      </c>
      <c r="F376" s="5" t="str">
        <f>IF(B376="","",LOOKUP(B376,Entries!B$2:B$995,Entries!F$2:F$995))</f>
        <v>Spenborough &amp; DIstrict AC</v>
      </c>
      <c r="G376" s="5" t="str">
        <f>IF(B376="","",LOOKUP(B376,Entries!B$2:B$995,Entries!G$2:G$995))</f>
        <v>F</v>
      </c>
      <c r="H376" s="10">
        <f>IF(F376="Halifax Harriers",7,0)</f>
        <v>0</v>
      </c>
      <c r="I376" s="10">
        <f>IF(F376="Leeds City AC",7,0)</f>
        <v>0</v>
      </c>
      <c r="J376" s="10">
        <f>IF(F376="Spenborough &amp; District AC",7,0)</f>
        <v>7</v>
      </c>
      <c r="M376" s="4"/>
      <c r="N376" s="5"/>
      <c r="O376" s="6"/>
      <c r="P376" s="9"/>
      <c r="Q376" s="9">
        <f>SUM(V368:V373)</f>
        <v>0</v>
      </c>
      <c r="R376" s="9" t="s">
        <v>1338</v>
      </c>
      <c r="S376" s="9"/>
    </row>
    <row r="377" spans="1:22" ht="13.5" thickBot="1" x14ac:dyDescent="0.25">
      <c r="A377" s="4">
        <v>3</v>
      </c>
      <c r="B377" s="5">
        <v>791</v>
      </c>
      <c r="C377" s="6">
        <v>14.3</v>
      </c>
      <c r="D377" s="5" t="str">
        <f>IF(B377="","",LOOKUP(B377,Entries!B$2:B$995,Entries!K$2:K$995))</f>
        <v>Eden Few-Finch</v>
      </c>
      <c r="E377" s="5" t="str">
        <f>IF(B377="","",LOOKUP(B377,Entries!B$2:B$995,Entries!E$2:E$995))</f>
        <v>F17</v>
      </c>
      <c r="F377" s="5" t="str">
        <f>IF(B377="","",LOOKUP(B377,Entries!B$2:B$995,Entries!F$2:F$995))</f>
        <v>Leeds City AC</v>
      </c>
      <c r="G377" s="5" t="str">
        <f>IF(B377="","",LOOKUP(B377,Entries!B$2:B$995,Entries!G$2:G$995))</f>
        <v>F</v>
      </c>
      <c r="H377" s="10">
        <f>IF(F377="Halifax Harriers",6,0)</f>
        <v>0</v>
      </c>
      <c r="I377" s="10">
        <f>IF(F377="Leeds City AC",6,0)</f>
        <v>6</v>
      </c>
      <c r="J377" s="10">
        <f>IF(F377="Spenborough &amp; District AC",6,0)</f>
        <v>0</v>
      </c>
      <c r="M377" s="160"/>
      <c r="N377" s="161"/>
      <c r="O377" s="161"/>
      <c r="P377" s="162" t="s">
        <v>790</v>
      </c>
      <c r="Q377" s="161"/>
      <c r="R377" s="163"/>
      <c r="S377" s="164"/>
    </row>
    <row r="378" spans="1:22" x14ac:dyDescent="0.2">
      <c r="A378" s="4">
        <v>4</v>
      </c>
      <c r="B378" s="5">
        <v>851</v>
      </c>
      <c r="C378" s="6">
        <v>14.7</v>
      </c>
      <c r="D378" s="5" t="str">
        <f>IF(B378="","",LOOKUP(B378,Entries!B$2:B$995,Entries!K$2:K$995))</f>
        <v>Estelle Williams</v>
      </c>
      <c r="E378" s="5" t="str">
        <f>IF(B378="","",LOOKUP(B378,Entries!B$2:B$995,Entries!E$2:E$995))</f>
        <v>F17</v>
      </c>
      <c r="F378" s="5" t="str">
        <f>IF(B378="","",LOOKUP(B378,Entries!B$2:B$995,Entries!F$2:F$995))</f>
        <v>Spenborough &amp; DIstrict AC</v>
      </c>
      <c r="G378" s="5" t="str">
        <f>IF(B378="","",LOOKUP(B378,Entries!B$2:B$995,Entries!G$2:G$995))</f>
        <v>F</v>
      </c>
      <c r="H378" s="10">
        <f>IF(F378="Halifax Harriers",5,0)</f>
        <v>0</v>
      </c>
      <c r="I378" s="10">
        <f>IF(F378="Leeds City AC",5,0)</f>
        <v>0</v>
      </c>
      <c r="J378" s="10">
        <f>IF(F378="Spenborough &amp; District AC",5,0)</f>
        <v>5</v>
      </c>
      <c r="M378" s="123">
        <v>1</v>
      </c>
      <c r="N378" s="124">
        <v>654</v>
      </c>
      <c r="O378" s="125">
        <v>60.1</v>
      </c>
      <c r="P378" s="124" t="str">
        <f>IF(N378="","",LOOKUP(N378,Entries!B$2:B$995,Entries!K$2:K$995))</f>
        <v>Freddie Knowles</v>
      </c>
      <c r="Q378" s="124" t="str">
        <f>IF(N378="","",LOOKUP(N378,Entries!B$2:B$995,Entries!E$2:E$995))</f>
        <v>M15</v>
      </c>
      <c r="R378" s="126" t="str">
        <f>IF(N378="","",LOOKUP(N378,Entries!B$2:B$995,Entries!F$2:F$995))</f>
        <v>Halifax Harriers</v>
      </c>
      <c r="S378" s="124" t="str">
        <f>IF(N378="","",LOOKUP(N378,Entries!B$2:B$995,Entries!G$2:G$995))</f>
        <v>M</v>
      </c>
      <c r="T378" s="3">
        <f>IF(R378="Halifax Harriers",8,0)</f>
        <v>8</v>
      </c>
      <c r="U378" s="3">
        <f>IF(R378="Leeds City AC",8,0)</f>
        <v>0</v>
      </c>
      <c r="V378" s="3">
        <f>IF(R378="Spenborough &amp; District AC",8,0)</f>
        <v>0</v>
      </c>
    </row>
    <row r="379" spans="1:22" x14ac:dyDescent="0.2">
      <c r="A379" s="4">
        <v>5</v>
      </c>
      <c r="B379" s="5">
        <v>699</v>
      </c>
      <c r="C379" s="6">
        <v>16.600000000000001</v>
      </c>
      <c r="D379" s="5" t="str">
        <f>IF(B379="","",LOOKUP(B379,Entries!B$2:B$995,Entries!K$2:K$995))</f>
        <v>Gracie Firth</v>
      </c>
      <c r="E379" s="5" t="str">
        <f>IF(B379="","",LOOKUP(B379,Entries!B$2:B$995,Entries!E$2:E$995))</f>
        <v>F17</v>
      </c>
      <c r="F379" s="5" t="str">
        <f>IF(B379="","",LOOKUP(B379,Entries!B$2:B$995,Entries!F$2:F$995))</f>
        <v>Halifax Harriers</v>
      </c>
      <c r="G379" s="5" t="str">
        <f>IF(B379="","",LOOKUP(B379,Entries!B$2:B$995,Entries!G$2:G$995))</f>
        <v>F</v>
      </c>
      <c r="H379" s="10">
        <f>IF(F379="Halifax Harriers",4,0)</f>
        <v>4</v>
      </c>
      <c r="I379" s="10">
        <f>IF(F379="Leeds City AC",4,0)</f>
        <v>0</v>
      </c>
      <c r="J379" s="10">
        <f>IF(F379="Spenborough &amp; District AC",4,0)</f>
        <v>0</v>
      </c>
      <c r="M379" s="123">
        <v>2</v>
      </c>
      <c r="N379" s="5"/>
      <c r="O379" s="6"/>
      <c r="P379" s="5" t="str">
        <f>IF(N379="","",LOOKUP(N379,Entries!B$2:B$995,Entries!K$2:K$995))</f>
        <v/>
      </c>
      <c r="Q379" s="5" t="str">
        <f>IF(N379="","",LOOKUP(N379,Entries!B$2:B$995,Entries!E$2:E$995))</f>
        <v/>
      </c>
      <c r="R379" s="126" t="str">
        <f>IF(N379="","",LOOKUP(N379,Entries!B$2:B$995,Entries!F$2:F$995))</f>
        <v/>
      </c>
      <c r="S379" s="5" t="str">
        <f>IF(N379="","",LOOKUP(N379,Entries!B$2:B$995,Entries!G$2:G$995))</f>
        <v/>
      </c>
      <c r="T379" s="3">
        <f>IF(R379="Halifax Harriers",7,0)</f>
        <v>0</v>
      </c>
      <c r="U379" s="3">
        <f>IF(R379="Leeds City AC",7,0)</f>
        <v>0</v>
      </c>
      <c r="V379" s="3">
        <f>IF(R379="Spenborough &amp; District AC",7,0)</f>
        <v>0</v>
      </c>
    </row>
    <row r="380" spans="1:22" x14ac:dyDescent="0.2">
      <c r="A380" s="4">
        <v>6</v>
      </c>
      <c r="B380" s="5"/>
      <c r="C380" s="6"/>
      <c r="D380" s="5" t="str">
        <f>IF(B380="","",LOOKUP(B380,Entries!B$2:B$995,Entries!K$2:K$995))</f>
        <v/>
      </c>
      <c r="E380" s="5" t="str">
        <f>IF(B380="","",LOOKUP(B380,Entries!B$2:B$995,Entries!E$2:E$995))</f>
        <v/>
      </c>
      <c r="F380" s="5" t="str">
        <f>IF(B380="","",LOOKUP(B380,Entries!B$2:B$995,Entries!F$2:F$995))</f>
        <v/>
      </c>
      <c r="G380" s="5" t="str">
        <f>IF(B380="","",LOOKUP(B380,Entries!B$2:B$995,Entries!G$2:G$995))</f>
        <v/>
      </c>
      <c r="H380" s="10">
        <f>IF(F380="Halifax Harriers",3,0)</f>
        <v>0</v>
      </c>
      <c r="I380" s="10">
        <f>IF(F380="Leeds City AC",3,0)</f>
        <v>0</v>
      </c>
      <c r="J380" s="10">
        <f>IF(F380="Spenborough &amp; District AC",3,0)</f>
        <v>0</v>
      </c>
      <c r="M380" s="123">
        <v>3</v>
      </c>
      <c r="N380" s="5"/>
      <c r="O380" s="6"/>
      <c r="P380" s="5" t="str">
        <f>IF(N380="","",LOOKUP(N380,Entries!B$2:B$995,Entries!K$2:K$995))</f>
        <v/>
      </c>
      <c r="Q380" s="5" t="str">
        <f>IF(N380="","",LOOKUP(N380,Entries!B$2:B$995,Entries!E$2:E$995))</f>
        <v/>
      </c>
      <c r="R380" s="126" t="str">
        <f>IF(N380="","",LOOKUP(N380,Entries!B$2:B$995,Entries!F$2:F$995))</f>
        <v/>
      </c>
      <c r="S380" s="5" t="str">
        <f>IF(N380="","",LOOKUP(N380,Entries!B$2:B$995,Entries!G$2:G$995))</f>
        <v/>
      </c>
      <c r="T380" s="3">
        <f>IF(R380="Halifax Harriers",6,0)</f>
        <v>0</v>
      </c>
      <c r="U380" s="3">
        <f>IF(R380="Leeds City AC",6,0)</f>
        <v>0</v>
      </c>
      <c r="V380" s="3">
        <f>IF(R380="Spenborough &amp; District AC",6,0)</f>
        <v>0</v>
      </c>
    </row>
    <row r="381" spans="1:22" x14ac:dyDescent="0.2">
      <c r="A381" s="4">
        <v>7</v>
      </c>
      <c r="B381" s="5"/>
      <c r="C381" s="6"/>
      <c r="D381" s="5" t="str">
        <f>IF(B381="","",LOOKUP(B381,Entries!B$2:B$995,Entries!K$2:K$995))</f>
        <v/>
      </c>
      <c r="E381" s="5" t="str">
        <f>IF(B381="","",LOOKUP(B381,Entries!B$2:B$995,Entries!E$2:E$995))</f>
        <v/>
      </c>
      <c r="F381" s="5" t="str">
        <f>IF(B381="","",LOOKUP(B381,Entries!B$2:B$995,Entries!F$2:F$995))</f>
        <v/>
      </c>
      <c r="G381" s="5" t="str">
        <f>IF(B381="","",LOOKUP(B381,Entries!B$2:B$995,Entries!G$2:G$995))</f>
        <v/>
      </c>
      <c r="H381" s="10">
        <f>IF(F381="Halifax Harriers",2,0)</f>
        <v>0</v>
      </c>
      <c r="I381" s="10">
        <f>IF(F381="Leeds City AC",2,0)</f>
        <v>0</v>
      </c>
      <c r="J381" s="10">
        <f>IF(F381="Spenborough &amp; District AC",2,0)</f>
        <v>0</v>
      </c>
      <c r="M381" s="123">
        <v>4</v>
      </c>
      <c r="N381" s="5"/>
      <c r="O381" s="6"/>
      <c r="P381" s="5" t="str">
        <f>IF(N381="","",LOOKUP(N381,Entries!B$2:B$995,Entries!K$2:K$995))</f>
        <v/>
      </c>
      <c r="Q381" s="5" t="str">
        <f>IF(N381="","",LOOKUP(N381,Entries!B$2:B$995,Entries!E$2:E$995))</f>
        <v/>
      </c>
      <c r="R381" s="126" t="str">
        <f>IF(N381="","",LOOKUP(N381,Entries!B$2:B$995,Entries!F$2:F$995))</f>
        <v/>
      </c>
      <c r="S381" s="5" t="str">
        <f>IF(N381="","",LOOKUP(N381,Entries!B$2:B$995,Entries!G$2:G$995))</f>
        <v/>
      </c>
      <c r="T381" s="3">
        <f>IF(R381="Halifax Harriers",5,0)</f>
        <v>0</v>
      </c>
      <c r="U381" s="3">
        <f>IF(R381="Leeds City AC",5,0)</f>
        <v>0</v>
      </c>
      <c r="V381" s="3">
        <f>IF(R381="Spenborough &amp; District AC",5,0)</f>
        <v>0</v>
      </c>
    </row>
    <row r="382" spans="1:22" x14ac:dyDescent="0.2">
      <c r="A382" s="4">
        <v>8</v>
      </c>
      <c r="B382" s="5"/>
      <c r="C382" s="6"/>
      <c r="D382" s="5" t="str">
        <f>IF(B382="","",LOOKUP(B382,Entries!B$2:B$995,Entries!K$2:K$995))</f>
        <v/>
      </c>
      <c r="E382" s="5" t="str">
        <f>IF(B382="","",LOOKUP(B382,Entries!B$2:B$995,Entries!E$2:E$995))</f>
        <v/>
      </c>
      <c r="F382" s="5" t="str">
        <f>IF(B382="","",LOOKUP(B382,Entries!B$2:B$995,Entries!F$2:F$995))</f>
        <v/>
      </c>
      <c r="G382" s="5" t="str">
        <f>IF(B382="","",LOOKUP(B382,Entries!B$2:B$995,Entries!G$2:G$995))</f>
        <v/>
      </c>
      <c r="H382" s="10">
        <f>IF(F382="Halifax Harriers",1,0)</f>
        <v>0</v>
      </c>
      <c r="I382" s="10">
        <f>IF(G382="Leeds City AC",1,0)</f>
        <v>0</v>
      </c>
      <c r="J382" s="10">
        <f>IF(F382="Spenborough &amp; District AC",1,0)</f>
        <v>0</v>
      </c>
      <c r="M382" s="123">
        <v>5</v>
      </c>
      <c r="N382" s="5"/>
      <c r="O382" s="6"/>
      <c r="P382" s="5" t="str">
        <f>IF(N382="","",LOOKUP(N382,Entries!B$2:B$995,Entries!K$2:K$995))</f>
        <v/>
      </c>
      <c r="Q382" s="5" t="str">
        <f>IF(N382="","",LOOKUP(N382,Entries!B$2:B$995,Entries!E$2:E$995))</f>
        <v/>
      </c>
      <c r="R382" s="126" t="str">
        <f>IF(N382="","",LOOKUP(N382,Entries!B$2:B$995,Entries!F$2:F$995))</f>
        <v/>
      </c>
      <c r="S382" s="5" t="str">
        <f>IF(N382="","",LOOKUP(N382,Entries!B$2:B$995,Entries!G$2:G$995))</f>
        <v/>
      </c>
      <c r="T382" s="3">
        <f>IF(R382="Halifax Harriers",4,0)</f>
        <v>0</v>
      </c>
      <c r="U382" s="3">
        <f>IF(R382="Leeds City AC",4,0)</f>
        <v>0</v>
      </c>
      <c r="V382" s="3">
        <f>IF(R382="Spenborough &amp; District AC",4,0)</f>
        <v>0</v>
      </c>
    </row>
    <row r="383" spans="1:22" x14ac:dyDescent="0.2">
      <c r="A383" s="4"/>
      <c r="B383" s="5"/>
      <c r="C383" s="6"/>
      <c r="D383" s="8" t="s">
        <v>17</v>
      </c>
      <c r="E383" s="9">
        <f>SUM(H375:H382)</f>
        <v>4</v>
      </c>
      <c r="F383" s="9" t="s">
        <v>108</v>
      </c>
      <c r="G383" s="9"/>
      <c r="M383" s="4"/>
      <c r="N383" s="5"/>
      <c r="O383" s="6"/>
      <c r="P383" s="8" t="s">
        <v>17</v>
      </c>
      <c r="Q383" s="9">
        <f>SUM(T377:T382)</f>
        <v>8</v>
      </c>
      <c r="R383" s="9" t="s">
        <v>108</v>
      </c>
      <c r="S383" s="9"/>
    </row>
    <row r="384" spans="1:22" x14ac:dyDescent="0.2">
      <c r="A384" s="4"/>
      <c r="B384" s="5"/>
      <c r="C384" s="6"/>
      <c r="D384" s="8"/>
      <c r="E384" s="9">
        <f>SUM(I375:I382)</f>
        <v>14</v>
      </c>
      <c r="F384" s="9" t="s">
        <v>1183</v>
      </c>
      <c r="G384" s="9"/>
      <c r="M384" s="4"/>
      <c r="N384" s="5"/>
      <c r="O384" s="6"/>
      <c r="P384" s="8"/>
      <c r="Q384" s="9">
        <f>SUM(U377:U382)</f>
        <v>0</v>
      </c>
      <c r="R384" s="9" t="s">
        <v>1183</v>
      </c>
      <c r="S384" s="9"/>
    </row>
    <row r="385" spans="1:22" x14ac:dyDescent="0.2">
      <c r="A385" s="4"/>
      <c r="B385" s="5"/>
      <c r="C385" s="6"/>
      <c r="D385" s="9"/>
      <c r="E385" s="9">
        <f>SUM(J375:J382)</f>
        <v>12</v>
      </c>
      <c r="F385" s="9" t="s">
        <v>1338</v>
      </c>
      <c r="G385" s="9"/>
      <c r="M385" s="4"/>
      <c r="N385" s="5"/>
      <c r="O385" s="6"/>
      <c r="P385" s="9"/>
      <c r="Q385" s="9">
        <f>SUM(V377:V382)</f>
        <v>0</v>
      </c>
      <c r="R385" s="9" t="s">
        <v>1338</v>
      </c>
      <c r="S385" s="9"/>
    </row>
    <row r="386" spans="1:22" ht="13.5" thickBot="1" x14ac:dyDescent="0.25">
      <c r="A386" s="235" t="s">
        <v>79</v>
      </c>
      <c r="B386" s="236"/>
      <c r="C386" s="236"/>
      <c r="D386" s="236"/>
      <c r="E386" s="236"/>
      <c r="F386" s="236"/>
      <c r="G386" s="237"/>
      <c r="M386" s="160"/>
      <c r="N386" s="161"/>
      <c r="O386" s="161"/>
      <c r="P386" s="162" t="s">
        <v>791</v>
      </c>
      <c r="Q386" s="161"/>
      <c r="R386" s="163"/>
      <c r="S386" s="164"/>
    </row>
    <row r="387" spans="1:22" x14ac:dyDescent="0.2">
      <c r="A387" s="4">
        <v>1</v>
      </c>
      <c r="B387" s="5">
        <v>814</v>
      </c>
      <c r="C387" s="6">
        <v>12.7</v>
      </c>
      <c r="D387" s="5" t="str">
        <f>IF(B387="","",LOOKUP(B387,Entries!B$2:B$995,Entries!K$2:K$995))</f>
        <v>James Boato</v>
      </c>
      <c r="E387" s="5" t="str">
        <f>IF(B387="","",LOOKUP(B387,Entries!B$2:B$995,Entries!E$2:E$995))</f>
        <v>M17</v>
      </c>
      <c r="F387" s="5" t="str">
        <f>IF(B387="","",LOOKUP(B387,Entries!B$2:B$995,Entries!F$2:F$995))</f>
        <v>Leeds City AC</v>
      </c>
      <c r="G387" s="5" t="str">
        <f>IF(B387="","",LOOKUP(B387,Entries!B$2:B$995,Entries!G$2:G$995))</f>
        <v>M</v>
      </c>
      <c r="H387" s="10">
        <f>IF(F387="Halifax Harriers",8,0)</f>
        <v>0</v>
      </c>
      <c r="I387" s="10">
        <f>IF(F387="Leeds City AC",8,0)</f>
        <v>8</v>
      </c>
      <c r="J387" s="10">
        <f>IF(F387="Spenborough &amp; District AC",8,0)</f>
        <v>0</v>
      </c>
      <c r="M387" s="123">
        <v>1</v>
      </c>
      <c r="N387" s="124"/>
      <c r="O387" s="125"/>
      <c r="P387" s="124" t="str">
        <f>IF(N387="","",LOOKUP(N387,Entries!B$2:B$995,Entries!K$2:K$995))</f>
        <v/>
      </c>
      <c r="Q387" s="124" t="str">
        <f>IF(N387="","",LOOKUP(N387,Entries!B$2:B$995,Entries!E$2:E$995))</f>
        <v/>
      </c>
      <c r="R387" s="126" t="str">
        <f>IF(N387="","",LOOKUP(N387,Entries!B$2:B$995,Entries!F$2:F$995))</f>
        <v/>
      </c>
      <c r="S387" s="124" t="str">
        <f>IF(N387="","",LOOKUP(N387,Entries!B$2:B$995,Entries!G$2:G$995))</f>
        <v/>
      </c>
      <c r="T387" s="3">
        <f>IF(R387="Halifax Harriers",8,0)</f>
        <v>0</v>
      </c>
      <c r="U387" s="3">
        <f>IF(R387="Leeds City AC",8,0)</f>
        <v>0</v>
      </c>
      <c r="V387" s="3">
        <f>IF(R387="Spenborough &amp; District AC",8,0)</f>
        <v>0</v>
      </c>
    </row>
    <row r="388" spans="1:22" x14ac:dyDescent="0.2">
      <c r="A388" s="4">
        <v>2</v>
      </c>
      <c r="B388" s="5">
        <v>858</v>
      </c>
      <c r="C388" s="6">
        <v>12.4</v>
      </c>
      <c r="D388" s="5" t="str">
        <f>IF(B388="","",LOOKUP(B388,Entries!B$2:B$995,Entries!K$2:K$995))</f>
        <v>Cole Parrish</v>
      </c>
      <c r="E388" s="5" t="str">
        <f>IF(B388="","",LOOKUP(B388,Entries!B$2:B$995,Entries!E$2:E$995))</f>
        <v>M17</v>
      </c>
      <c r="F388" s="5" t="str">
        <f>IF(B388="","",LOOKUP(B388,Entries!B$2:B$995,Entries!F$2:F$995))</f>
        <v>Spenborough &amp; DIstrict AC</v>
      </c>
      <c r="G388" s="5" t="str">
        <f>IF(B388="","",LOOKUP(B388,Entries!B$2:B$995,Entries!G$2:G$995))</f>
        <v>M</v>
      </c>
      <c r="H388" s="10">
        <f>IF(F388="Halifax Harriers",7,0)</f>
        <v>0</v>
      </c>
      <c r="I388" s="10">
        <f>IF(F388="Leeds City AC",7,0)</f>
        <v>0</v>
      </c>
      <c r="J388" s="10">
        <f>IF(F388="Spenborough &amp; District AC",7,0)</f>
        <v>7</v>
      </c>
      <c r="M388" s="123">
        <v>2</v>
      </c>
      <c r="N388" s="5"/>
      <c r="O388" s="6"/>
      <c r="P388" s="5" t="str">
        <f>IF(N388="","",LOOKUP(N388,Entries!B$2:B$995,Entries!K$2:K$995))</f>
        <v/>
      </c>
      <c r="Q388" s="5" t="str">
        <f>IF(N388="","",LOOKUP(N388,Entries!B$2:B$995,Entries!E$2:E$995))</f>
        <v/>
      </c>
      <c r="R388" s="126" t="str">
        <f>IF(N388="","",LOOKUP(N388,Entries!B$2:B$995,Entries!F$2:F$995))</f>
        <v/>
      </c>
      <c r="S388" s="5" t="str">
        <f>IF(N388="","",LOOKUP(N388,Entries!B$2:B$995,Entries!G$2:G$995))</f>
        <v/>
      </c>
      <c r="T388" s="3">
        <f>IF(R388="Halifax Harriers",7,0)</f>
        <v>0</v>
      </c>
      <c r="U388" s="3">
        <f>IF(R388="Leeds City AC",7,0)</f>
        <v>0</v>
      </c>
      <c r="V388" s="3">
        <f>IF(R388="Spenborough &amp; District AC",7,0)</f>
        <v>0</v>
      </c>
    </row>
    <row r="389" spans="1:22" x14ac:dyDescent="0.2">
      <c r="A389" s="4">
        <v>3</v>
      </c>
      <c r="B389" s="5">
        <v>809</v>
      </c>
      <c r="C389" s="6">
        <v>13.3</v>
      </c>
      <c r="D389" s="5" t="str">
        <f>IF(B389="","",LOOKUP(B389,Entries!B$2:B$995,Entries!K$2:K$995))</f>
        <v>Xavier Nicolas</v>
      </c>
      <c r="E389" s="5" t="str">
        <f>IF(B389="","",LOOKUP(B389,Entries!B$2:B$995,Entries!E$2:E$995))</f>
        <v>M17</v>
      </c>
      <c r="F389" s="5" t="str">
        <f>IF(B389="","",LOOKUP(B389,Entries!B$2:B$995,Entries!F$2:F$995))</f>
        <v>Leeds City AC</v>
      </c>
      <c r="G389" s="5" t="str">
        <f>IF(B389="","",LOOKUP(B389,Entries!B$2:B$995,Entries!G$2:G$995))</f>
        <v>M</v>
      </c>
      <c r="H389" s="10">
        <f>IF(F389="Halifax Harriers",6,0)</f>
        <v>0</v>
      </c>
      <c r="I389" s="10">
        <f>IF(F389="Leeds City AC",6,0)</f>
        <v>6</v>
      </c>
      <c r="J389" s="10">
        <f>IF(F389="Spenborough &amp; District AC",6,0)</f>
        <v>0</v>
      </c>
      <c r="M389" s="123">
        <v>3</v>
      </c>
      <c r="N389" s="5"/>
      <c r="O389" s="6"/>
      <c r="P389" s="5" t="str">
        <f>IF(N389="","",LOOKUP(N389,Entries!B$2:B$995,Entries!K$2:K$995))</f>
        <v/>
      </c>
      <c r="Q389" s="5" t="str">
        <f>IF(N389="","",LOOKUP(N389,Entries!B$2:B$995,Entries!E$2:E$995))</f>
        <v/>
      </c>
      <c r="R389" s="126" t="str">
        <f>IF(N389="","",LOOKUP(N389,Entries!B$2:B$995,Entries!F$2:F$995))</f>
        <v/>
      </c>
      <c r="S389" s="5" t="str">
        <f>IF(N389="","",LOOKUP(N389,Entries!B$2:B$995,Entries!G$2:G$995))</f>
        <v/>
      </c>
      <c r="T389" s="3">
        <f>IF(R389="Halifax Harriers",6,0)</f>
        <v>0</v>
      </c>
      <c r="U389" s="3">
        <f>IF(R389="Leeds City AC",6,0)</f>
        <v>0</v>
      </c>
      <c r="V389" s="3">
        <f>IF(R389="Spenborough &amp; District AC",6,0)</f>
        <v>0</v>
      </c>
    </row>
    <row r="390" spans="1:22" x14ac:dyDescent="0.2">
      <c r="A390" s="4">
        <v>4</v>
      </c>
      <c r="B390" s="5">
        <v>863</v>
      </c>
      <c r="C390" s="6">
        <v>13.6</v>
      </c>
      <c r="D390" s="5" t="str">
        <f>IF(B390="","",LOOKUP(B390,Entries!B$2:B$995,Entries!K$2:K$995))</f>
        <v>Joseph White</v>
      </c>
      <c r="E390" s="5" t="str">
        <f>IF(B390="","",LOOKUP(B390,Entries!B$2:B$995,Entries!E$2:E$995))</f>
        <v>M17</v>
      </c>
      <c r="F390" s="5" t="str">
        <f>IF(B390="","",LOOKUP(B390,Entries!B$2:B$995,Entries!F$2:F$995))</f>
        <v>Spenborough &amp; DIstrict AC</v>
      </c>
      <c r="G390" s="5" t="str">
        <f>IF(B390="","",LOOKUP(B390,Entries!B$2:B$995,Entries!G$2:G$995))</f>
        <v>M</v>
      </c>
      <c r="H390" s="10">
        <f>IF(F390="Halifax Harriers",5,0)</f>
        <v>0</v>
      </c>
      <c r="I390" s="10">
        <f>IF(F390="Leeds City AC",5,0)</f>
        <v>0</v>
      </c>
      <c r="J390" s="10">
        <f>IF(F390="Spenborough &amp; District AC",5,0)</f>
        <v>5</v>
      </c>
      <c r="M390" s="123">
        <v>4</v>
      </c>
      <c r="N390" s="5"/>
      <c r="O390" s="6"/>
      <c r="P390" s="5" t="str">
        <f>IF(N390="","",LOOKUP(N390,Entries!B$2:B$995,Entries!K$2:K$995))</f>
        <v/>
      </c>
      <c r="Q390" s="5" t="str">
        <f>IF(N390="","",LOOKUP(N390,Entries!B$2:B$995,Entries!E$2:E$995))</f>
        <v/>
      </c>
      <c r="R390" s="126" t="str">
        <f>IF(N390="","",LOOKUP(N390,Entries!B$2:B$995,Entries!F$2:F$995))</f>
        <v/>
      </c>
      <c r="S390" s="5" t="str">
        <f>IF(N390="","",LOOKUP(N390,Entries!B$2:B$995,Entries!G$2:G$995))</f>
        <v/>
      </c>
      <c r="T390" s="3">
        <f>IF(R390="Halifax Harriers",5,0)</f>
        <v>0</v>
      </c>
      <c r="U390" s="3">
        <f>IF(R390="Leeds City AC",5,0)</f>
        <v>0</v>
      </c>
      <c r="V390" s="3">
        <f>IF(R390="Spenborough &amp; District AC",5,0)</f>
        <v>0</v>
      </c>
    </row>
    <row r="391" spans="1:22" x14ac:dyDescent="0.2">
      <c r="A391" s="4">
        <v>5</v>
      </c>
      <c r="B391" s="5"/>
      <c r="C391" s="6"/>
      <c r="D391" s="5" t="str">
        <f>IF(B391="","",LOOKUP(B391,Entries!B$2:B$995,Entries!K$2:K$995))</f>
        <v/>
      </c>
      <c r="E391" s="5" t="str">
        <f>IF(B391="","",LOOKUP(B391,Entries!B$2:B$995,Entries!E$2:E$995))</f>
        <v/>
      </c>
      <c r="F391" s="5" t="str">
        <f>IF(B391="","",LOOKUP(B391,Entries!B$2:B$995,Entries!F$2:F$995))</f>
        <v/>
      </c>
      <c r="G391" s="5" t="str">
        <f>IF(B391="","",LOOKUP(B391,Entries!B$2:B$995,Entries!G$2:G$995))</f>
        <v/>
      </c>
      <c r="H391" s="10">
        <f>IF(F391="Halifax Harriers",4,0)</f>
        <v>0</v>
      </c>
      <c r="I391" s="10">
        <f>IF(F391="Leeds City AC",4,0)</f>
        <v>0</v>
      </c>
      <c r="J391" s="10">
        <f>IF(F391="Spenborough &amp; District AC",4,0)</f>
        <v>0</v>
      </c>
      <c r="M391" s="123">
        <v>5</v>
      </c>
      <c r="N391" s="5"/>
      <c r="O391" s="6"/>
      <c r="P391" s="5" t="str">
        <f>IF(N391="","",LOOKUP(N391,Entries!B$2:B$995,Entries!K$2:K$995))</f>
        <v/>
      </c>
      <c r="Q391" s="5" t="str">
        <f>IF(N391="","",LOOKUP(N391,Entries!B$2:B$995,Entries!E$2:E$995))</f>
        <v/>
      </c>
      <c r="R391" s="126" t="str">
        <f>IF(N391="","",LOOKUP(N391,Entries!B$2:B$995,Entries!F$2:F$995))</f>
        <v/>
      </c>
      <c r="S391" s="5" t="str">
        <f>IF(N391="","",LOOKUP(N391,Entries!B$2:B$995,Entries!G$2:G$995))</f>
        <v/>
      </c>
      <c r="T391" s="3">
        <f>IF(R391="Halifax Harriers",4,0)</f>
        <v>0</v>
      </c>
      <c r="U391" s="3">
        <f>IF(R391="Leeds City AC",4,0)</f>
        <v>0</v>
      </c>
      <c r="V391" s="3">
        <f>IF(R391="Spenborough &amp; District AC",4,0)</f>
        <v>0</v>
      </c>
    </row>
    <row r="392" spans="1:22" x14ac:dyDescent="0.2">
      <c r="A392" s="4">
        <v>6</v>
      </c>
      <c r="B392" s="5"/>
      <c r="C392" s="6"/>
      <c r="D392" s="5" t="str">
        <f>IF(B392="","",LOOKUP(B392,Entries!B$2:B$995,Entries!K$2:K$995))</f>
        <v/>
      </c>
      <c r="E392" s="5" t="str">
        <f>IF(B392="","",LOOKUP(B392,Entries!B$2:B$995,Entries!E$2:E$995))</f>
        <v/>
      </c>
      <c r="F392" s="5" t="str">
        <f>IF(B392="","",LOOKUP(B392,Entries!B$2:B$995,Entries!F$2:F$995))</f>
        <v/>
      </c>
      <c r="G392" s="5" t="str">
        <f>IF(B392="","",LOOKUP(B392,Entries!B$2:B$995,Entries!G$2:G$995))</f>
        <v/>
      </c>
      <c r="H392" s="10">
        <f>IF(F392="Halifax Harriers",3,0)</f>
        <v>0</v>
      </c>
      <c r="I392" s="10">
        <f>IF(F392="Leeds City AC",3,0)</f>
        <v>0</v>
      </c>
      <c r="J392" s="10">
        <f>IF(F392="Spenborough &amp; District AC",3,0)</f>
        <v>0</v>
      </c>
      <c r="M392" s="4"/>
      <c r="N392" s="5"/>
      <c r="O392" s="6"/>
      <c r="P392" s="8" t="s">
        <v>17</v>
      </c>
      <c r="Q392" s="9">
        <f>SUM(T386:T391)</f>
        <v>0</v>
      </c>
      <c r="R392" s="9" t="s">
        <v>108</v>
      </c>
      <c r="S392" s="9"/>
    </row>
    <row r="393" spans="1:22" x14ac:dyDescent="0.2">
      <c r="A393" s="4">
        <v>7</v>
      </c>
      <c r="B393" s="5"/>
      <c r="C393" s="6"/>
      <c r="D393" s="5" t="str">
        <f>IF(B393="","",LOOKUP(B393,Entries!B$2:B$995,Entries!K$2:K$995))</f>
        <v/>
      </c>
      <c r="E393" s="5" t="str">
        <f>IF(B393="","",LOOKUP(B393,Entries!B$2:B$995,Entries!E$2:E$995))</f>
        <v/>
      </c>
      <c r="F393" s="5" t="str">
        <f>IF(B393="","",LOOKUP(B393,Entries!B$2:B$995,Entries!F$2:F$995))</f>
        <v/>
      </c>
      <c r="G393" s="5" t="str">
        <f>IF(B393="","",LOOKUP(B393,Entries!B$2:B$995,Entries!G$2:G$995))</f>
        <v/>
      </c>
      <c r="H393" s="10">
        <f>IF(F393="Halifax Harriers",2,0)</f>
        <v>0</v>
      </c>
      <c r="I393" s="10">
        <f>IF(F393="Leeds City AC",2,0)</f>
        <v>0</v>
      </c>
      <c r="J393" s="10">
        <f>IF(F393="Spenborough &amp; District AC",2,0)</f>
        <v>0</v>
      </c>
      <c r="M393" s="4"/>
      <c r="N393" s="5"/>
      <c r="O393" s="6"/>
      <c r="P393" s="8"/>
      <c r="Q393" s="9">
        <f>SUM(U386:U391)</f>
        <v>0</v>
      </c>
      <c r="R393" s="9" t="s">
        <v>1183</v>
      </c>
      <c r="S393" s="9"/>
    </row>
    <row r="394" spans="1:22" x14ac:dyDescent="0.2">
      <c r="A394" s="4">
        <v>8</v>
      </c>
      <c r="B394" s="5"/>
      <c r="C394" s="6"/>
      <c r="D394" s="5" t="str">
        <f>IF(B394="","",LOOKUP(B394,Entries!B$2:B$995,Entries!K$2:K$995))</f>
        <v/>
      </c>
      <c r="E394" s="5" t="str">
        <f>IF(B394="","",LOOKUP(B394,Entries!B$2:B$995,Entries!E$2:E$995))</f>
        <v/>
      </c>
      <c r="F394" s="5" t="str">
        <f>IF(B394="","",LOOKUP(B394,Entries!B$2:B$995,Entries!F$2:F$995))</f>
        <v/>
      </c>
      <c r="G394" s="5" t="str">
        <f>IF(B394="","",LOOKUP(B394,Entries!B$2:B$995,Entries!G$2:G$995))</f>
        <v/>
      </c>
      <c r="H394" s="10">
        <f>IF(F394="Halifax Harriers",1,0)</f>
        <v>0</v>
      </c>
      <c r="I394" s="10">
        <f>IF(G394="Leeds City AC",1,0)</f>
        <v>0</v>
      </c>
      <c r="J394" s="10">
        <f>IF(F394="Spenborough &amp; District AC",1,0)</f>
        <v>0</v>
      </c>
      <c r="M394" s="4"/>
      <c r="N394" s="5"/>
      <c r="O394" s="6"/>
      <c r="P394" s="9"/>
      <c r="Q394" s="9">
        <f>SUM(V386:V391)</f>
        <v>0</v>
      </c>
      <c r="R394" s="9" t="s">
        <v>1338</v>
      </c>
      <c r="S394" s="9"/>
    </row>
    <row r="395" spans="1:22" ht="13.5" thickBot="1" x14ac:dyDescent="0.25">
      <c r="A395" s="4"/>
      <c r="B395" s="5"/>
      <c r="C395" s="6"/>
      <c r="D395" s="8" t="s">
        <v>17</v>
      </c>
      <c r="E395" s="9">
        <f>SUM(H387:H394)</f>
        <v>0</v>
      </c>
      <c r="F395" s="9" t="s">
        <v>108</v>
      </c>
      <c r="G395" s="9"/>
      <c r="M395" s="160"/>
      <c r="N395" s="161"/>
      <c r="O395" s="161"/>
      <c r="P395" s="162" t="s">
        <v>792</v>
      </c>
      <c r="Q395" s="161"/>
      <c r="R395" s="163"/>
      <c r="S395" s="164"/>
    </row>
    <row r="396" spans="1:22" x14ac:dyDescent="0.2">
      <c r="A396" s="4"/>
      <c r="B396" s="5"/>
      <c r="C396" s="6"/>
      <c r="D396" s="8"/>
      <c r="E396" s="9">
        <f>SUM(I387:I394)</f>
        <v>14</v>
      </c>
      <c r="F396" s="9" t="s">
        <v>1183</v>
      </c>
      <c r="G396" s="9"/>
      <c r="M396" s="123">
        <v>1</v>
      </c>
      <c r="N396" s="124">
        <v>805</v>
      </c>
      <c r="O396" s="125">
        <v>48.4</v>
      </c>
      <c r="P396" s="124" t="str">
        <f>IF(N396="","",LOOKUP(N396,Entries!B$2:B$995,Entries!K$2:K$995))</f>
        <v>Chukwuemeka Godwin-Ukandu</v>
      </c>
      <c r="Q396" s="124" t="str">
        <f>IF(N396="","",LOOKUP(N396,Entries!B$2:B$995,Entries!E$2:E$995))</f>
        <v>M17</v>
      </c>
      <c r="R396" s="126" t="str">
        <f>IF(N396="","",LOOKUP(N396,Entries!B$2:B$995,Entries!F$2:F$995))</f>
        <v>Leeds City AC</v>
      </c>
      <c r="S396" s="124" t="str">
        <f>IF(N396="","",LOOKUP(N396,Entries!B$2:B$995,Entries!G$2:G$995))</f>
        <v>M</v>
      </c>
      <c r="T396" s="3">
        <f>IF(R396="Halifax Harriers",8,0)</f>
        <v>0</v>
      </c>
      <c r="U396" s="3">
        <f>IF(R396="Leeds City AC",8,0)</f>
        <v>8</v>
      </c>
      <c r="V396" s="3">
        <f>IF(R396="Spenborough &amp; District AC",8,0)</f>
        <v>0</v>
      </c>
    </row>
    <row r="397" spans="1:22" x14ac:dyDescent="0.2">
      <c r="A397" s="4"/>
      <c r="B397" s="5"/>
      <c r="C397" s="6"/>
      <c r="D397" s="9"/>
      <c r="E397" s="9">
        <f>SUM(J387:J394)</f>
        <v>12</v>
      </c>
      <c r="F397" s="117" t="s">
        <v>1338</v>
      </c>
      <c r="G397" s="9"/>
      <c r="M397" s="123">
        <v>2</v>
      </c>
      <c r="N397" s="5"/>
      <c r="O397" s="6"/>
      <c r="P397" s="5" t="str">
        <f>IF(N397="","",LOOKUP(N397,Entries!B$2:B$995,Entries!K$2:K$995))</f>
        <v/>
      </c>
      <c r="Q397" s="5" t="str">
        <f>IF(N397="","",LOOKUP(N397,Entries!B$2:B$995,Entries!E$2:E$995))</f>
        <v/>
      </c>
      <c r="R397" s="126" t="str">
        <f>IF(N397="","",LOOKUP(N397,Entries!B$2:B$995,Entries!F$2:F$995))</f>
        <v/>
      </c>
      <c r="S397" s="5" t="str">
        <f>IF(N397="","",LOOKUP(N397,Entries!B$2:B$995,Entries!G$2:G$995))</f>
        <v/>
      </c>
      <c r="T397" s="3">
        <f>IF(R397="Halifax Harriers",7,0)</f>
        <v>0</v>
      </c>
      <c r="U397" s="3">
        <f>IF(R397="Leeds City AC",7,0)</f>
        <v>0</v>
      </c>
      <c r="V397" s="3">
        <f>IF(R397="Spenborough &amp; District AC",7,0)</f>
        <v>0</v>
      </c>
    </row>
    <row r="398" spans="1:22" x14ac:dyDescent="0.2">
      <c r="A398" s="235" t="s">
        <v>80</v>
      </c>
      <c r="B398" s="236"/>
      <c r="C398" s="236"/>
      <c r="D398" s="236"/>
      <c r="E398" s="236"/>
      <c r="F398" s="236"/>
      <c r="G398" s="237"/>
      <c r="M398" s="123">
        <v>3</v>
      </c>
      <c r="N398" s="5"/>
      <c r="O398" s="6"/>
      <c r="P398" s="5" t="str">
        <f>IF(N398="","",LOOKUP(N398,Entries!B$2:B$995,Entries!K$2:K$995))</f>
        <v/>
      </c>
      <c r="Q398" s="5" t="str">
        <f>IF(N398="","",LOOKUP(N398,Entries!B$2:B$995,Entries!E$2:E$995))</f>
        <v/>
      </c>
      <c r="R398" s="126" t="str">
        <f>IF(N398="","",LOOKUP(N398,Entries!B$2:B$995,Entries!F$2:F$995))</f>
        <v/>
      </c>
      <c r="S398" s="5" t="str">
        <f>IF(N398="","",LOOKUP(N398,Entries!B$2:B$995,Entries!G$2:G$995))</f>
        <v/>
      </c>
      <c r="T398" s="3">
        <f>IF(R398="Halifax Harriers",6,0)</f>
        <v>0</v>
      </c>
      <c r="U398" s="3">
        <f>IF(R398="Leeds City AC",6,0)</f>
        <v>0</v>
      </c>
      <c r="V398" s="3">
        <f>IF(R398="Spenborough &amp; District AC",6,0)</f>
        <v>0</v>
      </c>
    </row>
    <row r="399" spans="1:22" x14ac:dyDescent="0.2">
      <c r="A399" s="4">
        <v>1</v>
      </c>
      <c r="B399" s="5">
        <v>732</v>
      </c>
      <c r="C399" s="6" t="s">
        <v>1461</v>
      </c>
      <c r="D399" s="5" t="str">
        <f>IF(B399="","",LOOKUP(B399,Entries!B$2:B$995,Entries!K$2:K$995))</f>
        <v>Woody Beaumont</v>
      </c>
      <c r="E399" s="5" t="str">
        <f>IF(B399="","",LOOKUP(B399,Entries!B$2:B$995,Entries!E$2:E$995))</f>
        <v>M13</v>
      </c>
      <c r="F399" s="5" t="str">
        <f>IF(B399="","",LOOKUP(B399,Entries!B$2:B$995,Entries!F$2:F$995))</f>
        <v>Leeds City AC</v>
      </c>
      <c r="G399" s="5" t="str">
        <f>IF(B399="","",LOOKUP(B399,Entries!B$2:B$995,Entries!G$2:G$995))</f>
        <v>M</v>
      </c>
      <c r="H399" s="10">
        <f>IF(F399="Halifax Harriers",8,0)</f>
        <v>0</v>
      </c>
      <c r="I399" s="10">
        <f>IF(F399="Leeds City AC",8,0)</f>
        <v>8</v>
      </c>
      <c r="J399" s="10">
        <f>IF(F399="Spenborough &amp; District AC",8,0)</f>
        <v>0</v>
      </c>
      <c r="M399" s="123">
        <v>4</v>
      </c>
      <c r="N399" s="5"/>
      <c r="O399" s="6"/>
      <c r="P399" s="5" t="str">
        <f>IF(N399="","",LOOKUP(N399,Entries!B$2:B$995,Entries!K$2:K$995))</f>
        <v/>
      </c>
      <c r="Q399" s="5" t="str">
        <f>IF(N399="","",LOOKUP(N399,Entries!B$2:B$995,Entries!E$2:E$995))</f>
        <v/>
      </c>
      <c r="R399" s="126" t="str">
        <f>IF(N399="","",LOOKUP(N399,Entries!B$2:B$995,Entries!F$2:F$995))</f>
        <v/>
      </c>
      <c r="S399" s="5" t="str">
        <f>IF(N399="","",LOOKUP(N399,Entries!B$2:B$995,Entries!G$2:G$995))</f>
        <v/>
      </c>
      <c r="T399" s="3">
        <f>IF(R399="Halifax Harriers",5,0)</f>
        <v>0</v>
      </c>
      <c r="U399" s="3">
        <f>IF(R399="Leeds City AC",5,0)</f>
        <v>0</v>
      </c>
      <c r="V399" s="3">
        <f>IF(R399="Spenborough &amp; District AC",5,0)</f>
        <v>0</v>
      </c>
    </row>
    <row r="400" spans="1:22" x14ac:dyDescent="0.2">
      <c r="A400" s="4">
        <v>2</v>
      </c>
      <c r="B400" s="5">
        <v>834</v>
      </c>
      <c r="C400" s="6" t="s">
        <v>1462</v>
      </c>
      <c r="D400" s="5" t="str">
        <f>IF(B400="","",LOOKUP(B400,Entries!B$2:B$995,Entries!K$2:K$995))</f>
        <v>Noah Byrne</v>
      </c>
      <c r="E400" s="5" t="str">
        <f>IF(B400="","",LOOKUP(B400,Entries!B$2:B$995,Entries!E$2:E$995))</f>
        <v>M13</v>
      </c>
      <c r="F400" s="5" t="str">
        <f>IF(B400="","",LOOKUP(B400,Entries!B$2:B$995,Entries!F$2:F$995))</f>
        <v>Spenborough &amp; DIstrict AC</v>
      </c>
      <c r="G400" s="5" t="str">
        <f>IF(B400="","",LOOKUP(B400,Entries!B$2:B$995,Entries!G$2:G$995))</f>
        <v>M</v>
      </c>
      <c r="H400" s="10">
        <f>IF(F400="Halifax Harriers",7,0)</f>
        <v>0</v>
      </c>
      <c r="I400" s="10">
        <f>IF(F400="Leeds City AC",7,0)</f>
        <v>0</v>
      </c>
      <c r="J400" s="10">
        <f>IF(F400="Spenborough &amp; District AC",7,0)</f>
        <v>7</v>
      </c>
      <c r="M400" s="123">
        <v>5</v>
      </c>
      <c r="N400" s="5"/>
      <c r="O400" s="6"/>
      <c r="P400" s="5" t="str">
        <f>IF(N400="","",LOOKUP(N400,Entries!B$2:B$995,Entries!K$2:K$995))</f>
        <v/>
      </c>
      <c r="Q400" s="5" t="str">
        <f>IF(N400="","",LOOKUP(N400,Entries!B$2:B$995,Entries!E$2:E$995))</f>
        <v/>
      </c>
      <c r="R400" s="126" t="str">
        <f>IF(N400="","",LOOKUP(N400,Entries!B$2:B$995,Entries!F$2:F$995))</f>
        <v/>
      </c>
      <c r="S400" s="5" t="str">
        <f>IF(N400="","",LOOKUP(N400,Entries!B$2:B$995,Entries!G$2:G$995))</f>
        <v/>
      </c>
      <c r="T400" s="3">
        <f>IF(R400="Halifax Harriers",4,0)</f>
        <v>0</v>
      </c>
      <c r="U400" s="3">
        <f>IF(R400="Leeds City AC",4,0)</f>
        <v>0</v>
      </c>
      <c r="V400" s="3">
        <f>IF(R400="Spenborough &amp; District AC",4,0)</f>
        <v>0</v>
      </c>
    </row>
    <row r="401" spans="1:22" x14ac:dyDescent="0.2">
      <c r="A401" s="4">
        <v>3</v>
      </c>
      <c r="B401" s="5"/>
      <c r="C401" s="6"/>
      <c r="D401" s="5" t="str">
        <f>IF(B401="","",LOOKUP(B401,Entries!B$2:B$995,Entries!K$2:K$995))</f>
        <v/>
      </c>
      <c r="E401" s="5" t="str">
        <f>IF(B401="","",LOOKUP(B401,Entries!B$2:B$995,Entries!E$2:E$995))</f>
        <v/>
      </c>
      <c r="F401" s="5" t="str">
        <f>IF(B401="","",LOOKUP(B401,Entries!B$2:B$995,Entries!F$2:F$995))</f>
        <v/>
      </c>
      <c r="G401" s="5" t="str">
        <f>IF(B401="","",LOOKUP(B401,Entries!B$2:B$995,Entries!G$2:G$995))</f>
        <v/>
      </c>
      <c r="H401" s="10">
        <f>IF(F401="Halifax Harriers",6,0)</f>
        <v>0</v>
      </c>
      <c r="I401" s="10">
        <f>IF(F401="Leeds City AC",6,0)</f>
        <v>0</v>
      </c>
      <c r="J401" s="10">
        <f>IF(F401="Spenborough &amp; District AC",6,0)</f>
        <v>0</v>
      </c>
      <c r="M401" s="4"/>
      <c r="N401" s="5"/>
      <c r="O401" s="6"/>
      <c r="P401" s="8" t="s">
        <v>17</v>
      </c>
      <c r="Q401" s="9">
        <f>SUM(T395:T400)</f>
        <v>0</v>
      </c>
      <c r="R401" s="9" t="s">
        <v>108</v>
      </c>
      <c r="S401" s="9"/>
    </row>
    <row r="402" spans="1:22" x14ac:dyDescent="0.2">
      <c r="A402" s="4">
        <v>4</v>
      </c>
      <c r="B402" s="5"/>
      <c r="C402" s="6"/>
      <c r="D402" s="5" t="str">
        <f>IF(B402="","",LOOKUP(B402,Entries!B$2:B$995,Entries!K$2:K$995))</f>
        <v/>
      </c>
      <c r="E402" s="5" t="str">
        <f>IF(B402="","",LOOKUP(B402,Entries!B$2:B$995,Entries!E$2:E$995))</f>
        <v/>
      </c>
      <c r="F402" s="5" t="str">
        <f>IF(B402="","",LOOKUP(B402,Entries!B$2:B$995,Entries!F$2:F$995))</f>
        <v/>
      </c>
      <c r="G402" s="5" t="str">
        <f>IF(B402="","",LOOKUP(B402,Entries!B$2:B$995,Entries!G$2:G$995))</f>
        <v/>
      </c>
      <c r="H402" s="10">
        <f>IF(F402="Halifax Harriers",5,0)</f>
        <v>0</v>
      </c>
      <c r="I402" s="10">
        <f>IF(F402="Leeds City AC",5,0)</f>
        <v>0</v>
      </c>
      <c r="J402" s="10">
        <f>IF(F402="Spenborough &amp; District AC",5,0)</f>
        <v>0</v>
      </c>
      <c r="M402" s="4"/>
      <c r="N402" s="5"/>
      <c r="O402" s="6"/>
      <c r="P402" s="8"/>
      <c r="Q402" s="9">
        <f>SUM(U395:U400)</f>
        <v>8</v>
      </c>
      <c r="R402" s="9" t="s">
        <v>1183</v>
      </c>
      <c r="S402" s="9"/>
    </row>
    <row r="403" spans="1:22" x14ac:dyDescent="0.2">
      <c r="A403" s="4">
        <v>5</v>
      </c>
      <c r="B403" s="5"/>
      <c r="C403" s="6"/>
      <c r="D403" s="5" t="str">
        <f>IF(B403="","",LOOKUP(B403,Entries!B$2:B$995,Entries!K$2:K$995))</f>
        <v/>
      </c>
      <c r="E403" s="5" t="str">
        <f>IF(B403="","",LOOKUP(B403,Entries!B$2:B$995,Entries!E$2:E$995))</f>
        <v/>
      </c>
      <c r="F403" s="5" t="str">
        <f>IF(B403="","",LOOKUP(B403,Entries!B$2:B$995,Entries!F$2:F$995))</f>
        <v/>
      </c>
      <c r="G403" s="5" t="str">
        <f>IF(B403="","",LOOKUP(B403,Entries!B$2:B$995,Entries!G$2:G$995))</f>
        <v/>
      </c>
      <c r="H403" s="10">
        <f>IF(F403="Halifax Harriers",4,0)</f>
        <v>0</v>
      </c>
      <c r="I403" s="10">
        <f>IF(F403="Leeds City AC",4,0)</f>
        <v>0</v>
      </c>
      <c r="J403" s="10">
        <f>IF(F403="Spenborough &amp; District AC",4,0)</f>
        <v>0</v>
      </c>
      <c r="M403" s="4"/>
      <c r="N403" s="5"/>
      <c r="O403" s="6"/>
      <c r="P403" s="9"/>
      <c r="Q403" s="9">
        <f>SUM(V395:V400)</f>
        <v>0</v>
      </c>
      <c r="R403" s="9" t="s">
        <v>1338</v>
      </c>
      <c r="S403" s="9"/>
    </row>
    <row r="404" spans="1:22" ht="13.5" thickBot="1" x14ac:dyDescent="0.25">
      <c r="A404" s="4">
        <v>6</v>
      </c>
      <c r="B404" s="5"/>
      <c r="C404" s="6"/>
      <c r="D404" s="5" t="str">
        <f>IF(B404="","",LOOKUP(B404,Entries!B$2:B$995,Entries!K$2:K$995))</f>
        <v/>
      </c>
      <c r="E404" s="5" t="str">
        <f>IF(B404="","",LOOKUP(B404,Entries!B$2:B$995,Entries!E$2:E$995))</f>
        <v/>
      </c>
      <c r="F404" s="5" t="str">
        <f>IF(B404="","",LOOKUP(B404,Entries!B$2:B$995,Entries!F$2:F$995))</f>
        <v/>
      </c>
      <c r="G404" s="5" t="str">
        <f>IF(B404="","",LOOKUP(B404,Entries!B$2:B$995,Entries!G$2:G$995))</f>
        <v/>
      </c>
      <c r="H404" s="10">
        <f>IF(F404="Halifax Harriers",3,0)</f>
        <v>0</v>
      </c>
      <c r="I404" s="10">
        <f>IF(F404="Leeds City AC",3,0)</f>
        <v>0</v>
      </c>
      <c r="J404" s="10">
        <f>IF(F404="Spenborough &amp; District AC",3,0)</f>
        <v>0</v>
      </c>
      <c r="M404" s="160"/>
      <c r="N404" s="161"/>
      <c r="O404" s="161"/>
      <c r="P404" s="162" t="s">
        <v>793</v>
      </c>
      <c r="Q404" s="161"/>
      <c r="R404" s="163"/>
      <c r="S404" s="164"/>
    </row>
    <row r="405" spans="1:22" x14ac:dyDescent="0.2">
      <c r="A405" s="4">
        <v>7</v>
      </c>
      <c r="B405" s="5"/>
      <c r="C405" s="6"/>
      <c r="D405" s="5" t="str">
        <f>IF(B405="","",LOOKUP(B405,Entries!B$2:B$995,Entries!K$2:K$995))</f>
        <v/>
      </c>
      <c r="E405" s="5" t="str">
        <f>IF(B405="","",LOOKUP(B405,Entries!B$2:B$995,Entries!E$2:E$995))</f>
        <v/>
      </c>
      <c r="F405" s="5" t="str">
        <f>IF(B405="","",LOOKUP(B405,Entries!B$2:B$995,Entries!F$2:F$995))</f>
        <v/>
      </c>
      <c r="G405" s="5" t="str">
        <f>IF(B405="","",LOOKUP(B405,Entries!B$2:B$995,Entries!G$2:G$995))</f>
        <v/>
      </c>
      <c r="H405" s="10">
        <f>IF(F405="Halifax Harriers",2,0)</f>
        <v>0</v>
      </c>
      <c r="I405" s="10">
        <f>IF(F405="Leeds City AC",2,0)</f>
        <v>0</v>
      </c>
      <c r="J405" s="10">
        <f>IF(F405="Spenborough &amp; District AC",2,0)</f>
        <v>0</v>
      </c>
      <c r="M405" s="123">
        <v>1</v>
      </c>
      <c r="N405" s="124"/>
      <c r="O405" s="125"/>
      <c r="P405" s="124" t="str">
        <f>IF(N405="","",LOOKUP(N405,Entries!B$2:B$995,Entries!K$2:K$995))</f>
        <v/>
      </c>
      <c r="Q405" s="124" t="str">
        <f>IF(N405="","",LOOKUP(N405,Entries!B$2:B$995,Entries!E$2:E$995))</f>
        <v/>
      </c>
      <c r="R405" s="126" t="str">
        <f>IF(N405="","",LOOKUP(N405,Entries!B$2:B$995,Entries!F$2:F$995))</f>
        <v/>
      </c>
      <c r="S405" s="124" t="str">
        <f>IF(N405="","",LOOKUP(N405,Entries!B$2:B$995,Entries!G$2:G$995))</f>
        <v/>
      </c>
      <c r="T405" s="3">
        <f>IF(R405="Halifax Harriers",8,0)</f>
        <v>0</v>
      </c>
      <c r="U405" s="3">
        <f>IF(R405="Leeds City AC",8,0)</f>
        <v>0</v>
      </c>
      <c r="V405" s="3">
        <f>IF(R405="Spenborough &amp; District AC",8,0)</f>
        <v>0</v>
      </c>
    </row>
    <row r="406" spans="1:22" x14ac:dyDescent="0.2">
      <c r="A406" s="4">
        <v>8</v>
      </c>
      <c r="B406" s="5"/>
      <c r="C406" s="6"/>
      <c r="D406" s="5" t="str">
        <f>IF(B406="","",LOOKUP(B406,Entries!B$2:B$995,Entries!K$2:K$995))</f>
        <v/>
      </c>
      <c r="E406" s="5" t="str">
        <f>IF(B406="","",LOOKUP(B406,Entries!B$2:B$995,Entries!E$2:E$995))</f>
        <v/>
      </c>
      <c r="F406" s="5" t="str">
        <f>IF(B406="","",LOOKUP(B406,Entries!B$2:B$995,Entries!F$2:F$995))</f>
        <v/>
      </c>
      <c r="G406" s="5" t="str">
        <f>IF(B406="","",LOOKUP(B406,Entries!B$2:B$995,Entries!G$2:G$995))</f>
        <v/>
      </c>
      <c r="H406" s="10">
        <f>IF(F406="Halifax Harriers",1,0)</f>
        <v>0</v>
      </c>
      <c r="I406" s="10">
        <f>IF(G406="Leeds City AC",1,0)</f>
        <v>0</v>
      </c>
      <c r="J406" s="10">
        <f>IF(F406="Spenborough &amp; District AC",1,0)</f>
        <v>0</v>
      </c>
      <c r="M406" s="123">
        <v>2</v>
      </c>
      <c r="N406" s="5"/>
      <c r="O406" s="6"/>
      <c r="P406" s="5" t="str">
        <f>IF(N406="","",LOOKUP(N406,Entries!B$2:B$995,Entries!K$2:K$995))</f>
        <v/>
      </c>
      <c r="Q406" s="5" t="str">
        <f>IF(N406="","",LOOKUP(N406,Entries!B$2:B$995,Entries!E$2:E$995))</f>
        <v/>
      </c>
      <c r="R406" s="126" t="str">
        <f>IF(N406="","",LOOKUP(N406,Entries!B$2:B$995,Entries!F$2:F$995))</f>
        <v/>
      </c>
      <c r="S406" s="5" t="str">
        <f>IF(N406="","",LOOKUP(N406,Entries!B$2:B$995,Entries!G$2:G$995))</f>
        <v/>
      </c>
      <c r="T406" s="3">
        <f>IF(R406="Halifax Harriers",7,0)</f>
        <v>0</v>
      </c>
      <c r="U406" s="3">
        <f>IF(R406="Leeds City AC",7,0)</f>
        <v>0</v>
      </c>
      <c r="V406" s="3">
        <f>IF(R406="Spenborough &amp; District AC",7,0)</f>
        <v>0</v>
      </c>
    </row>
    <row r="407" spans="1:22" x14ac:dyDescent="0.2">
      <c r="A407" s="4"/>
      <c r="B407" s="5"/>
      <c r="C407" s="6"/>
      <c r="D407" s="8" t="s">
        <v>17</v>
      </c>
      <c r="E407" s="9">
        <f>SUM(H399:H406)</f>
        <v>0</v>
      </c>
      <c r="F407" s="9" t="s">
        <v>108</v>
      </c>
      <c r="G407" s="9"/>
      <c r="M407" s="123">
        <v>3</v>
      </c>
      <c r="N407" s="5"/>
      <c r="O407" s="6"/>
      <c r="P407" s="5" t="str">
        <f>IF(N407="","",LOOKUP(N407,Entries!B$2:B$995,Entries!K$2:K$995))</f>
        <v/>
      </c>
      <c r="Q407" s="5" t="str">
        <f>IF(N407="","",LOOKUP(N407,Entries!B$2:B$995,Entries!E$2:E$995))</f>
        <v/>
      </c>
      <c r="R407" s="126" t="str">
        <f>IF(N407="","",LOOKUP(N407,Entries!B$2:B$995,Entries!F$2:F$995))</f>
        <v/>
      </c>
      <c r="S407" s="5" t="str">
        <f>IF(N407="","",LOOKUP(N407,Entries!B$2:B$995,Entries!G$2:G$995))</f>
        <v/>
      </c>
      <c r="T407" s="3">
        <f>IF(R407="Halifax Harriers",6,0)</f>
        <v>0</v>
      </c>
      <c r="U407" s="3">
        <f>IF(R407="Leeds City AC",6,0)</f>
        <v>0</v>
      </c>
      <c r="V407" s="3">
        <f>IF(R407="Spenborough &amp; District AC",6,0)</f>
        <v>0</v>
      </c>
    </row>
    <row r="408" spans="1:22" x14ac:dyDescent="0.2">
      <c r="A408" s="4"/>
      <c r="B408" s="5"/>
      <c r="C408" s="6"/>
      <c r="D408" s="8"/>
      <c r="E408" s="9">
        <f>SUM(I399:I406)</f>
        <v>8</v>
      </c>
      <c r="F408" s="9" t="s">
        <v>1183</v>
      </c>
      <c r="G408" s="9"/>
      <c r="M408" s="123">
        <v>4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126" t="str">
        <f>IF(N408="","",LOOKUP(N408,Entries!B$2:B$995,Entries!F$2:F$995))</f>
        <v/>
      </c>
      <c r="S408" s="5" t="str">
        <f>IF(N408="","",LOOKUP(N408,Entries!B$2:B$995,Entries!G$2:G$995))</f>
        <v/>
      </c>
      <c r="T408" s="3">
        <f>IF(R408="Halifax Harriers",5,0)</f>
        <v>0</v>
      </c>
      <c r="U408" s="3">
        <f>IF(R408="Leeds City AC",5,0)</f>
        <v>0</v>
      </c>
      <c r="V408" s="3">
        <f>IF(R408="Spenborough &amp; District AC",5,0)</f>
        <v>0</v>
      </c>
    </row>
    <row r="409" spans="1:22" x14ac:dyDescent="0.2">
      <c r="A409" s="4"/>
      <c r="B409" s="5"/>
      <c r="C409" s="6"/>
      <c r="D409" s="9"/>
      <c r="E409" s="9">
        <f>SUM(J399:J406)</f>
        <v>7</v>
      </c>
      <c r="F409" s="9" t="s">
        <v>1338</v>
      </c>
      <c r="G409" s="9"/>
      <c r="M409" s="123">
        <v>5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126" t="str">
        <f>IF(N409="","",LOOKUP(N409,Entries!B$2:B$995,Entries!F$2:F$995))</f>
        <v/>
      </c>
      <c r="S409" s="5" t="str">
        <f>IF(N409="","",LOOKUP(N409,Entries!B$2:B$995,Entries!G$2:G$995))</f>
        <v/>
      </c>
      <c r="T409" s="3">
        <f>IF(R409="Halifax Harriers",4,0)</f>
        <v>0</v>
      </c>
      <c r="U409" s="3">
        <f>IF(R409="Leeds City AC",4,0)</f>
        <v>0</v>
      </c>
      <c r="V409" s="3">
        <f>IF(R409="Spenborough &amp; District AC",4,0)</f>
        <v>0</v>
      </c>
    </row>
    <row r="410" spans="1:22" x14ac:dyDescent="0.2">
      <c r="A410" s="235" t="s">
        <v>95</v>
      </c>
      <c r="B410" s="236"/>
      <c r="C410" s="236"/>
      <c r="D410" s="236"/>
      <c r="E410" s="236"/>
      <c r="F410" s="236"/>
      <c r="G410" s="237"/>
      <c r="M410" s="4"/>
      <c r="N410" s="5"/>
      <c r="O410" s="6"/>
      <c r="P410" s="8" t="s">
        <v>17</v>
      </c>
      <c r="Q410" s="9">
        <f>SUM(T404:T409)</f>
        <v>0</v>
      </c>
      <c r="R410" s="9" t="s">
        <v>108</v>
      </c>
      <c r="S410" s="9"/>
    </row>
    <row r="411" spans="1:22" x14ac:dyDescent="0.2">
      <c r="A411" s="4">
        <v>1</v>
      </c>
      <c r="B411" s="5">
        <v>753</v>
      </c>
      <c r="C411" s="6" t="s">
        <v>1472</v>
      </c>
      <c r="D411" s="5" t="str">
        <f>IF(B411="","",LOOKUP(B411,Entries!B$2:B$995,Entries!K$2:K$995))</f>
        <v>Talitha Hodgkinson</v>
      </c>
      <c r="E411" s="5" t="str">
        <f>IF(B411="","",LOOKUP(B411,Entries!B$2:B$995,Entries!E$2:E$995))</f>
        <v>F15</v>
      </c>
      <c r="F411" s="5" t="str">
        <f>IF(B411="","",LOOKUP(B411,Entries!B$2:B$995,Entries!F$2:F$995))</f>
        <v>Leeds City AC</v>
      </c>
      <c r="G411" s="5" t="str">
        <f>IF(B411="","",LOOKUP(B411,Entries!B$2:B$995,Entries!G$2:G$995))</f>
        <v>F</v>
      </c>
      <c r="H411" s="10">
        <f>IF(F411="Halifax Harriers",8,0)</f>
        <v>0</v>
      </c>
      <c r="I411" s="10">
        <f>IF(F411="Leeds City AC",8,0)</f>
        <v>8</v>
      </c>
      <c r="J411" s="10">
        <f>IF(F411="Spenborough &amp; District AC",8,0)</f>
        <v>0</v>
      </c>
      <c r="M411" s="4"/>
      <c r="N411" s="5"/>
      <c r="O411" s="6"/>
      <c r="P411" s="8"/>
      <c r="Q411" s="9">
        <f>SUM(U404:U409)</f>
        <v>0</v>
      </c>
      <c r="R411" s="9" t="s">
        <v>1183</v>
      </c>
      <c r="S411" s="9"/>
    </row>
    <row r="412" spans="1:22" x14ac:dyDescent="0.2">
      <c r="A412" s="4">
        <v>2</v>
      </c>
      <c r="B412" s="5"/>
      <c r="C412" s="6"/>
      <c r="D412" s="5" t="str">
        <f>IF(B412="","",LOOKUP(B412,Entries!B$2:B$995,Entries!K$2:K$995))</f>
        <v/>
      </c>
      <c r="E412" s="5" t="str">
        <f>IF(B412="","",LOOKUP(B412,Entries!B$2:B$995,Entries!E$2:E$995))</f>
        <v/>
      </c>
      <c r="F412" s="5" t="str">
        <f>IF(B412="","",LOOKUP(B412,Entries!B$2:B$995,Entries!F$2:F$995))</f>
        <v/>
      </c>
      <c r="G412" s="5" t="str">
        <f>IF(B412="","",LOOKUP(B412,Entries!B$2:B$995,Entries!G$2:G$995))</f>
        <v/>
      </c>
      <c r="H412" s="10">
        <f>IF(F412="Halifax Harriers",7,0)</f>
        <v>0</v>
      </c>
      <c r="I412" s="10">
        <f>IF(F412="Leeds City AC",7,0)</f>
        <v>0</v>
      </c>
      <c r="J412" s="10">
        <f>IF(F412="Spenborough &amp; District AC",7,0)</f>
        <v>0</v>
      </c>
      <c r="M412" s="4"/>
      <c r="N412" s="5"/>
      <c r="O412" s="6"/>
      <c r="P412" s="9"/>
      <c r="Q412" s="9">
        <f>SUM(V404:V409)</f>
        <v>0</v>
      </c>
      <c r="R412" s="9" t="s">
        <v>1338</v>
      </c>
      <c r="S412" s="9"/>
    </row>
    <row r="413" spans="1:22" ht="13.5" thickBot="1" x14ac:dyDescent="0.25">
      <c r="A413" s="4">
        <v>3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10">
        <f>IF(F413="Halifax Harriers",6,0)</f>
        <v>0</v>
      </c>
      <c r="I413" s="10">
        <f>IF(F413="Leeds City AC",6,0)</f>
        <v>0</v>
      </c>
      <c r="J413" s="10">
        <f>IF(F413="Spenborough &amp; District AC",6,0)</f>
        <v>0</v>
      </c>
      <c r="M413" s="160"/>
      <c r="N413" s="161"/>
      <c r="O413" s="161"/>
      <c r="P413" s="162" t="s">
        <v>794</v>
      </c>
      <c r="Q413" s="161"/>
      <c r="R413" s="163"/>
      <c r="S413" s="164"/>
    </row>
    <row r="414" spans="1:22" x14ac:dyDescent="0.2">
      <c r="A414" s="4">
        <v>4</v>
      </c>
      <c r="B414" s="5"/>
      <c r="C414" s="6"/>
      <c r="D414" s="5" t="str">
        <f>IF(B414="","",LOOKUP(B414,Entries!B$2:B$995,Entries!K$2:K$995))</f>
        <v/>
      </c>
      <c r="E414" s="5" t="str">
        <f>IF(B414="","",LOOKUP(B414,Entries!B$2:B$995,Entries!E$2:E$995))</f>
        <v/>
      </c>
      <c r="F414" s="5" t="str">
        <f>IF(B414="","",LOOKUP(B414,Entries!B$2:B$995,Entries!F$2:F$995))</f>
        <v/>
      </c>
      <c r="G414" s="5" t="str">
        <f>IF(B414="","",LOOKUP(B414,Entries!B$2:B$995,Entries!G$2:G$995))</f>
        <v/>
      </c>
      <c r="H414" s="10">
        <f>IF(F414="Halifax Harriers",5,0)</f>
        <v>0</v>
      </c>
      <c r="I414" s="10">
        <f>IF(F414="Leeds City AC",5,0)</f>
        <v>0</v>
      </c>
      <c r="J414" s="10">
        <f>IF(F414="Spenborough &amp; District AC",5,0)</f>
        <v>0</v>
      </c>
      <c r="M414" s="123">
        <v>1</v>
      </c>
      <c r="N414" s="124">
        <v>647</v>
      </c>
      <c r="O414" s="125" t="s">
        <v>1489</v>
      </c>
      <c r="P414" s="124" t="str">
        <f>IF(N414="","",LOOKUP(N414,Entries!B$2:B$995,Entries!K$2:K$995))</f>
        <v>Sam Keighley</v>
      </c>
      <c r="Q414" s="124" t="str">
        <f>IF(N414="","",LOOKUP(N414,Entries!B$2:B$995,Entries!E$2:E$995))</f>
        <v>M15</v>
      </c>
      <c r="R414" s="126" t="str">
        <f>IF(N414="","",LOOKUP(N414,Entries!B$2:B$995,Entries!F$2:F$995))</f>
        <v>Halifax Harriers</v>
      </c>
      <c r="S414" s="124" t="str">
        <f>IF(N414="","",LOOKUP(N414,Entries!B$2:B$995,Entries!G$2:G$995))</f>
        <v>M</v>
      </c>
      <c r="T414" s="3">
        <f>IF(R414="Halifax Harriers",8,0)</f>
        <v>8</v>
      </c>
      <c r="U414" s="3">
        <f>IF(R414="Leeds City AC",8,0)</f>
        <v>0</v>
      </c>
      <c r="V414" s="3">
        <f>IF(R414="Spenborough &amp; District AC",8,0)</f>
        <v>0</v>
      </c>
    </row>
    <row r="415" spans="1:22" x14ac:dyDescent="0.2">
      <c r="A415" s="4">
        <v>5</v>
      </c>
      <c r="B415" s="5"/>
      <c r="C415" s="6"/>
      <c r="D415" s="5" t="str">
        <f>IF(B415="","",LOOKUP(B415,Entries!B$2:B$995,Entries!K$2:K$995))</f>
        <v/>
      </c>
      <c r="E415" s="5" t="str">
        <f>IF(B415="","",LOOKUP(B415,Entries!B$2:B$995,Entries!E$2:E$995))</f>
        <v/>
      </c>
      <c r="F415" s="5" t="str">
        <f>IF(B415="","",LOOKUP(B415,Entries!B$2:B$995,Entries!F$2:F$995))</f>
        <v/>
      </c>
      <c r="G415" s="5" t="str">
        <f>IF(B415="","",LOOKUP(B415,Entries!B$2:B$995,Entries!G$2:G$995))</f>
        <v/>
      </c>
      <c r="H415" s="10">
        <f>IF(F415="Halifax Harriers",4,0)</f>
        <v>0</v>
      </c>
      <c r="I415" s="10">
        <f>IF(F415="Leeds City AC",4,0)</f>
        <v>0</v>
      </c>
      <c r="J415" s="10">
        <f>IF(F415="Spenborough &amp; District AC",4,0)</f>
        <v>0</v>
      </c>
      <c r="M415" s="123">
        <v>2</v>
      </c>
      <c r="N415" s="5">
        <v>846</v>
      </c>
      <c r="O415" s="6" t="s">
        <v>1490</v>
      </c>
      <c r="P415" s="5" t="str">
        <f>IF(N415="","",LOOKUP(N415,Entries!B$2:B$995,Entries!K$2:K$995))</f>
        <v>William Mcintosh</v>
      </c>
      <c r="Q415" s="5" t="str">
        <f>IF(N415="","",LOOKUP(N415,Entries!B$2:B$995,Entries!E$2:E$995))</f>
        <v>M15</v>
      </c>
      <c r="R415" s="126" t="str">
        <f>IF(N415="","",LOOKUP(N415,Entries!B$2:B$995,Entries!F$2:F$995))</f>
        <v>Spenborough &amp; DIstrict AC</v>
      </c>
      <c r="S415" s="5" t="str">
        <f>IF(N415="","",LOOKUP(N415,Entries!B$2:B$995,Entries!G$2:G$995))</f>
        <v>M</v>
      </c>
      <c r="T415" s="3">
        <f>IF(R415="Halifax Harriers",7,0)</f>
        <v>0</v>
      </c>
      <c r="U415" s="3">
        <f>IF(R415="Leeds City AC",7,0)</f>
        <v>0</v>
      </c>
      <c r="V415" s="3">
        <f>IF(R415="Spenborough &amp; District AC",7,0)</f>
        <v>7</v>
      </c>
    </row>
    <row r="416" spans="1:22" x14ac:dyDescent="0.2">
      <c r="A416" s="4">
        <v>6</v>
      </c>
      <c r="B416" s="5"/>
      <c r="C416" s="6"/>
      <c r="D416" s="5" t="str">
        <f>IF(B416="","",LOOKUP(B416,Entries!B$2:B$995,Entries!K$2:K$995))</f>
        <v/>
      </c>
      <c r="E416" s="5" t="str">
        <f>IF(B416="","",LOOKUP(B416,Entries!B$2:B$995,Entries!E$2:E$995))</f>
        <v/>
      </c>
      <c r="F416" s="5" t="str">
        <f>IF(B416="","",LOOKUP(B416,Entries!B$2:B$995,Entries!F$2:F$995))</f>
        <v/>
      </c>
      <c r="G416" s="5" t="str">
        <f>IF(B416="","",LOOKUP(B416,Entries!B$2:B$995,Entries!G$2:G$995))</f>
        <v/>
      </c>
      <c r="H416" s="10">
        <f>IF(F416="Halifax Harriers",3,0)</f>
        <v>0</v>
      </c>
      <c r="I416" s="10">
        <f>IF(F416="Leeds City AC",3,0)</f>
        <v>0</v>
      </c>
      <c r="J416" s="10">
        <f>IF(F416="Spenborough &amp; District AC",3,0)</f>
        <v>0</v>
      </c>
      <c r="M416" s="123">
        <v>3</v>
      </c>
      <c r="N416" s="5"/>
      <c r="O416" s="6"/>
      <c r="P416" s="5" t="str">
        <f>IF(N416="","",LOOKUP(N416,Entries!B$2:B$995,Entries!K$2:K$995))</f>
        <v/>
      </c>
      <c r="Q416" s="5" t="str">
        <f>IF(N416="","",LOOKUP(N416,Entries!B$2:B$995,Entries!E$2:E$995))</f>
        <v/>
      </c>
      <c r="R416" s="126" t="str">
        <f>IF(N416="","",LOOKUP(N416,Entries!B$2:B$995,Entries!F$2:F$995))</f>
        <v/>
      </c>
      <c r="S416" s="5" t="str">
        <f>IF(N416="","",LOOKUP(N416,Entries!B$2:B$995,Entries!G$2:G$995))</f>
        <v/>
      </c>
      <c r="T416" s="3">
        <f>IF(R416="Halifax Harriers",6,0)</f>
        <v>0</v>
      </c>
      <c r="U416" s="3">
        <f>IF(R416="Leeds City AC",6,0)</f>
        <v>0</v>
      </c>
      <c r="V416" s="3">
        <f>IF(R416="Spenborough &amp; District AC",6,0)</f>
        <v>0</v>
      </c>
    </row>
    <row r="417" spans="1:22" x14ac:dyDescent="0.2">
      <c r="A417" s="4">
        <v>7</v>
      </c>
      <c r="B417" s="5"/>
      <c r="C417" s="6"/>
      <c r="D417" s="5" t="str">
        <f>IF(B417="","",LOOKUP(B417,Entries!B$2:B$995,Entries!K$2:K$995))</f>
        <v/>
      </c>
      <c r="E417" s="5" t="str">
        <f>IF(B417="","",LOOKUP(B417,Entries!B$2:B$995,Entries!E$2:E$995))</f>
        <v/>
      </c>
      <c r="F417" s="5" t="str">
        <f>IF(B417="","",LOOKUP(B417,Entries!B$2:B$995,Entries!F$2:F$995))</f>
        <v/>
      </c>
      <c r="G417" s="5" t="str">
        <f>IF(B417="","",LOOKUP(B417,Entries!B$2:B$995,Entries!G$2:G$995))</f>
        <v/>
      </c>
      <c r="H417" s="10">
        <f>IF(F417="Halifax Harriers",2,0)</f>
        <v>0</v>
      </c>
      <c r="I417" s="10">
        <f>IF(F417="Leeds City AC",2,0)</f>
        <v>0</v>
      </c>
      <c r="J417" s="10">
        <f>IF(F417="Spenborough &amp; District AC",2,0)</f>
        <v>0</v>
      </c>
      <c r="M417" s="123">
        <v>4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126" t="str">
        <f>IF(N417="","",LOOKUP(N417,Entries!B$2:B$995,Entries!F$2:F$995))</f>
        <v/>
      </c>
      <c r="S417" s="5" t="str">
        <f>IF(N417="","",LOOKUP(N417,Entries!B$2:B$995,Entries!G$2:G$995))</f>
        <v/>
      </c>
      <c r="T417" s="3">
        <f>IF(R417="Halifax Harriers",5,0)</f>
        <v>0</v>
      </c>
      <c r="U417" s="3">
        <f>IF(R417="Leeds City AC",5,0)</f>
        <v>0</v>
      </c>
      <c r="V417" s="3">
        <f>IF(R417="Spenborough &amp; District AC",5,0)</f>
        <v>0</v>
      </c>
    </row>
    <row r="418" spans="1:22" x14ac:dyDescent="0.2">
      <c r="A418" s="4">
        <v>8</v>
      </c>
      <c r="B418" s="5"/>
      <c r="C418" s="6"/>
      <c r="D418" s="5" t="str">
        <f>IF(B418="","",LOOKUP(B418,Entries!B$2:B$995,Entries!K$2:K$995))</f>
        <v/>
      </c>
      <c r="E418" s="5" t="str">
        <f>IF(B418="","",LOOKUP(B418,Entries!B$2:B$995,Entries!E$2:E$995))</f>
        <v/>
      </c>
      <c r="F418" s="5" t="str">
        <f>IF(B418="","",LOOKUP(B418,Entries!B$2:B$995,Entries!F$2:F$995))</f>
        <v/>
      </c>
      <c r="G418" s="5" t="str">
        <f>IF(B418="","",LOOKUP(B418,Entries!B$2:B$995,Entries!G$2:G$995))</f>
        <v/>
      </c>
      <c r="H418" s="10">
        <f>IF(F418="Halifax Harriers",1,0)</f>
        <v>0</v>
      </c>
      <c r="I418" s="10">
        <f>IF(G418="Leeds City AC",1,0)</f>
        <v>0</v>
      </c>
      <c r="J418" s="10">
        <f>IF(F418="Spenborough &amp; District AC",1,0)</f>
        <v>0</v>
      </c>
      <c r="M418" s="123">
        <v>5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126" t="str">
        <f>IF(N418="","",LOOKUP(N418,Entries!B$2:B$995,Entries!F$2:F$995))</f>
        <v/>
      </c>
      <c r="S418" s="5" t="str">
        <f>IF(N418="","",LOOKUP(N418,Entries!B$2:B$995,Entries!G$2:G$995))</f>
        <v/>
      </c>
      <c r="T418" s="3">
        <f>IF(R418="Halifax Harriers",4,0)</f>
        <v>0</v>
      </c>
      <c r="U418" s="3">
        <f>IF(R418="Leeds City AC",4,0)</f>
        <v>0</v>
      </c>
      <c r="V418" s="3">
        <f>IF(R418="Spenborough &amp; District AC",4,0)</f>
        <v>0</v>
      </c>
    </row>
    <row r="419" spans="1:22" x14ac:dyDescent="0.2">
      <c r="A419" s="4"/>
      <c r="B419" s="5"/>
      <c r="C419" s="6"/>
      <c r="D419" s="8" t="s">
        <v>17</v>
      </c>
      <c r="E419" s="9">
        <f>SUM(H411:H418)</f>
        <v>0</v>
      </c>
      <c r="F419" s="9" t="s">
        <v>108</v>
      </c>
      <c r="G419" s="9"/>
      <c r="M419" s="4"/>
      <c r="N419" s="5"/>
      <c r="O419" s="6"/>
      <c r="P419" s="8" t="s">
        <v>17</v>
      </c>
      <c r="Q419" s="9">
        <f>SUM(T413:T418)</f>
        <v>8</v>
      </c>
      <c r="R419" s="9" t="s">
        <v>108</v>
      </c>
      <c r="S419" s="9"/>
    </row>
    <row r="420" spans="1:22" x14ac:dyDescent="0.2">
      <c r="A420" s="4"/>
      <c r="B420" s="5"/>
      <c r="C420" s="6"/>
      <c r="D420" s="8"/>
      <c r="E420" s="9">
        <f>SUM(I411:I418)</f>
        <v>8</v>
      </c>
      <c r="F420" s="9" t="s">
        <v>1183</v>
      </c>
      <c r="G420" s="9"/>
      <c r="M420" s="4"/>
      <c r="N420" s="5"/>
      <c r="O420" s="6"/>
      <c r="P420" s="8"/>
      <c r="Q420" s="9">
        <f>SUM(U413:U418)</f>
        <v>0</v>
      </c>
      <c r="R420" s="9" t="s">
        <v>1183</v>
      </c>
      <c r="S420" s="9"/>
    </row>
    <row r="421" spans="1:22" x14ac:dyDescent="0.2">
      <c r="A421" s="4"/>
      <c r="B421" s="5"/>
      <c r="C421" s="6"/>
      <c r="D421" s="9"/>
      <c r="E421" s="9">
        <f>SUM(J411:J418)</f>
        <v>0</v>
      </c>
      <c r="F421" s="9" t="s">
        <v>1338</v>
      </c>
      <c r="G421" s="9"/>
      <c r="M421" s="4"/>
      <c r="N421" s="5"/>
      <c r="O421" s="6"/>
      <c r="P421" s="9"/>
      <c r="Q421" s="9">
        <f>SUM(V413:V418)</f>
        <v>7</v>
      </c>
      <c r="R421" s="9" t="s">
        <v>1338</v>
      </c>
      <c r="S421" s="9"/>
    </row>
    <row r="422" spans="1:22" ht="13.5" thickBot="1" x14ac:dyDescent="0.25">
      <c r="A422" s="235" t="s">
        <v>96</v>
      </c>
      <c r="B422" s="236"/>
      <c r="C422" s="236"/>
      <c r="D422" s="236"/>
      <c r="E422" s="236"/>
      <c r="F422" s="236"/>
      <c r="G422" s="237"/>
      <c r="M422" s="160"/>
      <c r="N422" s="161"/>
      <c r="O422" s="161"/>
      <c r="P422" s="162" t="s">
        <v>795</v>
      </c>
      <c r="Q422" s="161"/>
      <c r="R422" s="163"/>
      <c r="S422" s="164"/>
    </row>
    <row r="423" spans="1:22" x14ac:dyDescent="0.2">
      <c r="A423" s="4">
        <v>1</v>
      </c>
      <c r="B423" s="5">
        <v>666</v>
      </c>
      <c r="C423" s="6" t="s">
        <v>1417</v>
      </c>
      <c r="D423" s="5" t="str">
        <f>IF(B423="","",LOOKUP(B423,Entries!B$2:B$995,Entries!K$2:K$995))</f>
        <v>Eli Cattermole</v>
      </c>
      <c r="E423" s="5" t="str">
        <f>IF(B423="","",LOOKUP(B423,Entries!B$2:B$995,Entries!E$2:E$995))</f>
        <v>M15</v>
      </c>
      <c r="F423" s="5" t="str">
        <f>IF(B423="","",LOOKUP(B423,Entries!B$2:B$995,Entries!F$2:F$995))</f>
        <v>Halifax Harriers</v>
      </c>
      <c r="G423" s="5" t="str">
        <f>IF(B423="","",LOOKUP(B423,Entries!B$2:B$995,Entries!G$2:G$995))</f>
        <v>M</v>
      </c>
      <c r="H423" s="10">
        <f>IF(F423="Halifax Harriers",8,0)</f>
        <v>8</v>
      </c>
      <c r="I423" s="10">
        <f>IF(F423="Leeds City AC",8,0)</f>
        <v>0</v>
      </c>
      <c r="J423" s="10">
        <f>IF(F423="Spenborough &amp; District AC",8,0)</f>
        <v>0</v>
      </c>
      <c r="M423" s="123">
        <v>1</v>
      </c>
      <c r="N423" s="124"/>
      <c r="O423" s="125"/>
      <c r="P423" s="124" t="str">
        <f>IF(N423="","",LOOKUP(N423,Entries!B$2:B$995,Entries!K$2:K$995))</f>
        <v/>
      </c>
      <c r="Q423" s="124" t="str">
        <f>IF(N423="","",LOOKUP(N423,Entries!B$2:B$995,Entries!E$2:E$995))</f>
        <v/>
      </c>
      <c r="R423" s="126" t="str">
        <f>IF(N423="","",LOOKUP(N423,Entries!B$2:B$995,Entries!F$2:F$995))</f>
        <v/>
      </c>
      <c r="S423" s="124" t="str">
        <f>IF(N423="","",LOOKUP(N423,Entries!B$2:B$995,Entries!G$2:G$995))</f>
        <v/>
      </c>
      <c r="T423" s="3">
        <f>IF(R423="Halifax Harriers",8,0)</f>
        <v>0</v>
      </c>
      <c r="U423" s="3">
        <f>IF(R423="Leeds City AC",8,0)</f>
        <v>0</v>
      </c>
      <c r="V423" s="3">
        <f>IF(R423="Spenborough &amp; District AC",8,0)</f>
        <v>0</v>
      </c>
    </row>
    <row r="424" spans="1:22" x14ac:dyDescent="0.2">
      <c r="A424" s="4">
        <v>2</v>
      </c>
      <c r="B424" s="5">
        <v>849</v>
      </c>
      <c r="C424" s="6" t="s">
        <v>1473</v>
      </c>
      <c r="D424" s="5" t="str">
        <f>IF(B424="","",LOOKUP(B424,Entries!B$2:B$995,Entries!K$2:K$995))</f>
        <v>Jack Worsnup</v>
      </c>
      <c r="E424" s="5" t="str">
        <f>IF(B424="","",LOOKUP(B424,Entries!B$2:B$995,Entries!E$2:E$995))</f>
        <v>M15</v>
      </c>
      <c r="F424" s="5" t="str">
        <f>IF(B424="","",LOOKUP(B424,Entries!B$2:B$995,Entries!F$2:F$995))</f>
        <v>Spenborough &amp; DIstrict AC</v>
      </c>
      <c r="G424" s="5" t="str">
        <f>IF(B424="","",LOOKUP(B424,Entries!B$2:B$995,Entries!G$2:G$995))</f>
        <v>M</v>
      </c>
      <c r="H424" s="10">
        <f>IF(F424="Halifax Harriers",7,0)</f>
        <v>0</v>
      </c>
      <c r="I424" s="10">
        <f>IF(F424="Leeds City AC",7,0)</f>
        <v>0</v>
      </c>
      <c r="J424" s="10">
        <f>IF(F424="Spenborough &amp; District AC",7,0)</f>
        <v>7</v>
      </c>
      <c r="M424" s="123">
        <v>2</v>
      </c>
      <c r="N424" s="5"/>
      <c r="O424" s="6"/>
      <c r="P424" s="5" t="str">
        <f>IF(N424="","",LOOKUP(N424,Entries!B$2:B$995,Entries!K$2:K$995))</f>
        <v/>
      </c>
      <c r="Q424" s="5" t="str">
        <f>IF(N424="","",LOOKUP(N424,Entries!B$2:B$995,Entries!E$2:E$995))</f>
        <v/>
      </c>
      <c r="R424" s="126" t="str">
        <f>IF(N424="","",LOOKUP(N424,Entries!B$2:B$995,Entries!F$2:F$995))</f>
        <v/>
      </c>
      <c r="S424" s="5" t="str">
        <f>IF(N424="","",LOOKUP(N424,Entries!B$2:B$995,Entries!G$2:G$995))</f>
        <v/>
      </c>
      <c r="T424" s="3">
        <f>IF(R424="Halifax Harriers",7,0)</f>
        <v>0</v>
      </c>
      <c r="U424" s="3">
        <f>IF(R424="Leeds City AC",7,0)</f>
        <v>0</v>
      </c>
      <c r="V424" s="3">
        <f>IF(R424="Spenborough &amp; District AC",7,0)</f>
        <v>0</v>
      </c>
    </row>
    <row r="425" spans="1:22" x14ac:dyDescent="0.2">
      <c r="A425" s="4">
        <v>3</v>
      </c>
      <c r="B425" s="5">
        <v>650</v>
      </c>
      <c r="C425" s="6" t="s">
        <v>1474</v>
      </c>
      <c r="D425" s="5" t="str">
        <f>IF(B425="","",LOOKUP(B425,Entries!B$2:B$995,Entries!K$2:K$995))</f>
        <v>Beau Clark</v>
      </c>
      <c r="E425" s="5" t="str">
        <f>IF(B425="","",LOOKUP(B425,Entries!B$2:B$995,Entries!E$2:E$995))</f>
        <v>M15</v>
      </c>
      <c r="F425" s="5" t="str">
        <f>IF(B425="","",LOOKUP(B425,Entries!B$2:B$995,Entries!F$2:F$995))</f>
        <v>Halifax Harriers</v>
      </c>
      <c r="G425" s="5" t="str">
        <f>IF(B425="","",LOOKUP(B425,Entries!B$2:B$995,Entries!G$2:G$995))</f>
        <v>M</v>
      </c>
      <c r="H425" s="10">
        <f>IF(F425="Halifax Harriers",6,0)</f>
        <v>6</v>
      </c>
      <c r="I425" s="10">
        <f>IF(F425="Leeds City AC",6,0)</f>
        <v>0</v>
      </c>
      <c r="J425" s="10">
        <f>IF(F425="Spenborough &amp; District AC",6,0)</f>
        <v>0</v>
      </c>
      <c r="M425" s="123">
        <v>3</v>
      </c>
      <c r="N425" s="5"/>
      <c r="O425" s="6"/>
      <c r="P425" s="5" t="str">
        <f>IF(N425="","",LOOKUP(N425,Entries!B$2:B$995,Entries!K$2:K$995))</f>
        <v/>
      </c>
      <c r="Q425" s="5" t="str">
        <f>IF(N425="","",LOOKUP(N425,Entries!B$2:B$995,Entries!E$2:E$995))</f>
        <v/>
      </c>
      <c r="R425" s="126" t="str">
        <f>IF(N425="","",LOOKUP(N425,Entries!B$2:B$995,Entries!F$2:F$995))</f>
        <v/>
      </c>
      <c r="S425" s="5" t="str">
        <f>IF(N425="","",LOOKUP(N425,Entries!B$2:B$995,Entries!G$2:G$995))</f>
        <v/>
      </c>
      <c r="T425" s="3">
        <f>IF(R425="Halifax Harriers",6,0)</f>
        <v>0</v>
      </c>
      <c r="U425" s="3">
        <f>IF(R425="Leeds City AC",6,0)</f>
        <v>0</v>
      </c>
      <c r="V425" s="3">
        <f>IF(R425="Spenborough &amp; District AC",6,0)</f>
        <v>0</v>
      </c>
    </row>
    <row r="426" spans="1:22" x14ac:dyDescent="0.2">
      <c r="A426" s="4">
        <v>4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10">
        <f>IF(F426="Halifax Harriers",5,0)</f>
        <v>0</v>
      </c>
      <c r="I426" s="10">
        <f>IF(F426="Leeds City AC",5,0)</f>
        <v>0</v>
      </c>
      <c r="J426" s="10">
        <f>IF(F426="Spenborough &amp; District AC",5,0)</f>
        <v>0</v>
      </c>
      <c r="M426" s="123">
        <v>4</v>
      </c>
      <c r="N426" s="5"/>
      <c r="O426" s="6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126" t="str">
        <f>IF(N426="","",LOOKUP(N426,Entries!B$2:B$995,Entries!F$2:F$995))</f>
        <v/>
      </c>
      <c r="S426" s="5" t="str">
        <f>IF(N426="","",LOOKUP(N426,Entries!B$2:B$995,Entries!G$2:G$995))</f>
        <v/>
      </c>
      <c r="T426" s="3">
        <f>IF(R426="Halifax Harriers",5,0)</f>
        <v>0</v>
      </c>
      <c r="U426" s="3">
        <f>IF(R426="Leeds City AC",5,0)</f>
        <v>0</v>
      </c>
      <c r="V426" s="3">
        <f>IF(R426="Spenborough &amp; District AC",5,0)</f>
        <v>0</v>
      </c>
    </row>
    <row r="427" spans="1:22" x14ac:dyDescent="0.2">
      <c r="A427" s="4">
        <v>5</v>
      </c>
      <c r="B427" s="5"/>
      <c r="C427" s="6"/>
      <c r="D427" s="5" t="str">
        <f>IF(B427="","",LOOKUP(B427,Entries!B$2:B$995,Entries!K$2:K$995))</f>
        <v/>
      </c>
      <c r="E427" s="5" t="str">
        <f>IF(B427="","",LOOKUP(B427,Entries!B$2:B$995,Entries!E$2:E$995))</f>
        <v/>
      </c>
      <c r="F427" s="5" t="str">
        <f>IF(B427="","",LOOKUP(B427,Entries!B$2:B$995,Entries!F$2:F$995))</f>
        <v/>
      </c>
      <c r="G427" s="5" t="str">
        <f>IF(B427="","",LOOKUP(B427,Entries!B$2:B$995,Entries!G$2:G$995))</f>
        <v/>
      </c>
      <c r="H427" s="10">
        <f>IF(F427="Halifax Harriers",4,0)</f>
        <v>0</v>
      </c>
      <c r="I427" s="10">
        <f>IF(F427="Leeds City AC",4,0)</f>
        <v>0</v>
      </c>
      <c r="J427" s="10">
        <f>IF(F427="Spenborough &amp; District AC",4,0)</f>
        <v>0</v>
      </c>
      <c r="M427" s="123">
        <v>5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126" t="str">
        <f>IF(N427="","",LOOKUP(N427,Entries!B$2:B$995,Entries!F$2:F$995))</f>
        <v/>
      </c>
      <c r="S427" s="5" t="str">
        <f>IF(N427="","",LOOKUP(N427,Entries!B$2:B$995,Entries!G$2:G$995))</f>
        <v/>
      </c>
      <c r="T427" s="3">
        <f>IF(R427="Halifax Harriers",4,0)</f>
        <v>0</v>
      </c>
      <c r="U427" s="3">
        <f>IF(R427="Leeds City AC",4,0)</f>
        <v>0</v>
      </c>
      <c r="V427" s="3">
        <f>IF(R427="Spenborough &amp; District AC",4,0)</f>
        <v>0</v>
      </c>
    </row>
    <row r="428" spans="1:22" x14ac:dyDescent="0.2">
      <c r="A428" s="4">
        <v>6</v>
      </c>
      <c r="B428" s="5"/>
      <c r="C428" s="6"/>
      <c r="D428" s="5" t="str">
        <f>IF(B428="","",LOOKUP(B428,Entries!B$2:B$995,Entries!K$2:K$995))</f>
        <v/>
      </c>
      <c r="E428" s="5" t="str">
        <f>IF(B428="","",LOOKUP(B428,Entries!B$2:B$995,Entries!E$2:E$995))</f>
        <v/>
      </c>
      <c r="F428" s="5" t="str">
        <f>IF(B428="","",LOOKUP(B428,Entries!B$2:B$995,Entries!F$2:F$995))</f>
        <v/>
      </c>
      <c r="G428" s="5" t="str">
        <f>IF(B428="","",LOOKUP(B428,Entries!B$2:B$995,Entries!G$2:G$995))</f>
        <v/>
      </c>
      <c r="H428" s="10">
        <f>IF(F428="Halifax Harriers",3,0)</f>
        <v>0</v>
      </c>
      <c r="I428" s="10">
        <f>IF(F428="Leeds City AC",3,0)</f>
        <v>0</v>
      </c>
      <c r="J428" s="10">
        <f>IF(F428="Spenborough &amp; District AC",3,0)</f>
        <v>0</v>
      </c>
      <c r="M428" s="4"/>
      <c r="N428" s="5"/>
      <c r="O428" s="6"/>
      <c r="P428" s="8" t="s">
        <v>17</v>
      </c>
      <c r="Q428" s="9">
        <f>SUM(T423:T427)</f>
        <v>0</v>
      </c>
      <c r="R428" s="9" t="s">
        <v>108</v>
      </c>
      <c r="S428" s="9"/>
    </row>
    <row r="429" spans="1:22" x14ac:dyDescent="0.2">
      <c r="A429" s="4">
        <v>7</v>
      </c>
      <c r="B429" s="5"/>
      <c r="C429" s="6"/>
      <c r="D429" s="5" t="str">
        <f>IF(B429="","",LOOKUP(B429,Entries!B$2:B$995,Entries!K$2:K$995))</f>
        <v/>
      </c>
      <c r="E429" s="5" t="str">
        <f>IF(B429="","",LOOKUP(B429,Entries!B$2:B$995,Entries!E$2:E$995))</f>
        <v/>
      </c>
      <c r="F429" s="5" t="str">
        <f>IF(B429="","",LOOKUP(B429,Entries!B$2:B$995,Entries!F$2:F$995))</f>
        <v/>
      </c>
      <c r="G429" s="5" t="str">
        <f>IF(B429="","",LOOKUP(B429,Entries!B$2:B$995,Entries!G$2:G$995))</f>
        <v/>
      </c>
      <c r="H429" s="10">
        <f>IF(F429="Halifax Harriers",2,0)</f>
        <v>0</v>
      </c>
      <c r="I429" s="10">
        <f>IF(F429="Leeds City AC",2,0)</f>
        <v>0</v>
      </c>
      <c r="J429" s="10">
        <f>IF(F429="Spenborough &amp; District AC",2,0)</f>
        <v>0</v>
      </c>
      <c r="M429" s="4"/>
      <c r="N429" s="5"/>
      <c r="O429" s="6"/>
      <c r="P429" s="8"/>
      <c r="Q429" s="9">
        <f>SUM(U422:U427)</f>
        <v>0</v>
      </c>
      <c r="R429" s="9" t="s">
        <v>1183</v>
      </c>
      <c r="S429" s="9"/>
    </row>
    <row r="430" spans="1:22" x14ac:dyDescent="0.2">
      <c r="A430" s="4">
        <v>8</v>
      </c>
      <c r="B430" s="5"/>
      <c r="C430" s="6"/>
      <c r="D430" s="5" t="str">
        <f>IF(B430="","",LOOKUP(B430,Entries!B$2:B$995,Entries!K$2:K$995))</f>
        <v/>
      </c>
      <c r="E430" s="5" t="str">
        <f>IF(B430="","",LOOKUP(B430,Entries!B$2:B$995,Entries!E$2:E$995))</f>
        <v/>
      </c>
      <c r="F430" s="5" t="str">
        <f>IF(B430="","",LOOKUP(B430,Entries!B$2:B$995,Entries!F$2:F$995))</f>
        <v/>
      </c>
      <c r="G430" s="5" t="str">
        <f>IF(B430="","",LOOKUP(B430,Entries!B$2:B$995,Entries!G$2:G$995))</f>
        <v/>
      </c>
      <c r="H430" s="10">
        <f>IF(F430="Halifax Harriers",1,0)</f>
        <v>0</v>
      </c>
      <c r="I430" s="10">
        <f>IF(G430="Leeds City AC",1,0)</f>
        <v>0</v>
      </c>
      <c r="J430" s="10">
        <f>IF(F430="Spenborough &amp; District AC",1,0)</f>
        <v>0</v>
      </c>
      <c r="M430" s="4"/>
      <c r="N430" s="5"/>
      <c r="O430" s="6"/>
      <c r="P430" s="9"/>
      <c r="Q430" s="9">
        <f>SUM(V422:V427)</f>
        <v>0</v>
      </c>
      <c r="R430" s="9" t="s">
        <v>1338</v>
      </c>
      <c r="S430" s="9"/>
    </row>
    <row r="431" spans="1:22" ht="13.5" thickBot="1" x14ac:dyDescent="0.25">
      <c r="A431" s="4"/>
      <c r="B431" s="5"/>
      <c r="C431" s="6"/>
      <c r="D431" s="8" t="s">
        <v>17</v>
      </c>
      <c r="E431" s="9">
        <f>SUM(H435:H442)</f>
        <v>8</v>
      </c>
      <c r="F431" s="9" t="s">
        <v>108</v>
      </c>
      <c r="G431" s="9"/>
      <c r="M431" s="160"/>
      <c r="N431" s="161"/>
      <c r="O431" s="161"/>
      <c r="P431" s="162" t="s">
        <v>1396</v>
      </c>
      <c r="Q431" s="161"/>
      <c r="R431" s="163"/>
      <c r="S431" s="164"/>
    </row>
    <row r="432" spans="1:22" x14ac:dyDescent="0.2">
      <c r="A432" s="4"/>
      <c r="B432" s="5"/>
      <c r="C432" s="6"/>
      <c r="D432" s="9"/>
      <c r="E432" s="9">
        <f>SUM(I435:I442)</f>
        <v>0</v>
      </c>
      <c r="F432" s="9" t="s">
        <v>1183</v>
      </c>
      <c r="G432" s="9"/>
      <c r="M432" s="123">
        <v>1</v>
      </c>
      <c r="N432" s="124"/>
      <c r="O432" s="125"/>
      <c r="P432" s="124" t="str">
        <f>IF(N432="","",LOOKUP(N432,Entries!B$2:B$995,Entries!K$2:K$995))</f>
        <v/>
      </c>
      <c r="Q432" s="124" t="str">
        <f>IF(N432="","",LOOKUP(N432,Entries!B$2:B$995,Entries!E$2:E$995))</f>
        <v/>
      </c>
      <c r="R432" s="126" t="str">
        <f>IF(N432="","",LOOKUP(N432,Entries!B$2:B$995,Entries!F$2:F$995))</f>
        <v/>
      </c>
      <c r="S432" s="124" t="str">
        <f>IF(N432="","",LOOKUP(N432,Entries!B$2:B$995,Entries!G$2:G$995))</f>
        <v/>
      </c>
      <c r="T432" s="3">
        <f>IF(R432="Halifax Harriers",8,0)</f>
        <v>0</v>
      </c>
      <c r="U432" s="3">
        <f>IF(R432="Leeds City AC",8,0)</f>
        <v>0</v>
      </c>
      <c r="V432" s="3">
        <f>IF(R432="Spenborough &amp; District AC",8,0)</f>
        <v>0</v>
      </c>
    </row>
    <row r="433" spans="1:22" x14ac:dyDescent="0.2">
      <c r="A433" s="4"/>
      <c r="B433" s="5"/>
      <c r="C433" s="6"/>
      <c r="D433" s="31"/>
      <c r="E433" s="9">
        <f>SUM(J435:J442)</f>
        <v>0</v>
      </c>
      <c r="F433" s="9" t="s">
        <v>1338</v>
      </c>
      <c r="G433" s="32"/>
      <c r="M433" s="123">
        <v>2</v>
      </c>
      <c r="N433" s="5"/>
      <c r="O433" s="6"/>
      <c r="P433" s="5" t="str">
        <f>IF(N433="","",LOOKUP(N433,Entries!B$2:B$995,Entries!K$2:K$995))</f>
        <v/>
      </c>
      <c r="Q433" s="5" t="str">
        <f>IF(N433="","",LOOKUP(N433,Entries!B$2:B$995,Entries!E$2:E$995))</f>
        <v/>
      </c>
      <c r="R433" s="126" t="str">
        <f>IF(N433="","",LOOKUP(N433,Entries!B$2:B$995,Entries!F$2:F$995))</f>
        <v/>
      </c>
      <c r="S433" s="5" t="str">
        <f>IF(N433="","",LOOKUP(N433,Entries!B$2:B$995,Entries!G$2:G$995))</f>
        <v/>
      </c>
      <c r="T433" s="3">
        <f>IF(R433="Halifax Harriers",7,0)</f>
        <v>0</v>
      </c>
      <c r="U433" s="3">
        <f>IF(R433="Leeds City AC",7,0)</f>
        <v>0</v>
      </c>
      <c r="V433" s="3">
        <f>IF(R433="Spenborough &amp; District AC",7,0)</f>
        <v>0</v>
      </c>
    </row>
    <row r="434" spans="1:22" x14ac:dyDescent="0.2">
      <c r="A434" s="235" t="s">
        <v>97</v>
      </c>
      <c r="B434" s="236"/>
      <c r="C434" s="236"/>
      <c r="D434" s="236"/>
      <c r="E434" s="236"/>
      <c r="F434" s="236"/>
      <c r="G434" s="237"/>
      <c r="M434" s="123">
        <v>3</v>
      </c>
      <c r="N434" s="5"/>
      <c r="O434" s="6"/>
      <c r="P434" s="5" t="str">
        <f>IF(N434="","",LOOKUP(N434,Entries!B$2:B$995,Entries!K$2:K$995))</f>
        <v/>
      </c>
      <c r="Q434" s="5" t="str">
        <f>IF(N434="","",LOOKUP(N434,Entries!B$2:B$995,Entries!E$2:E$995))</f>
        <v/>
      </c>
      <c r="R434" s="126" t="str">
        <f>IF(N434="","",LOOKUP(N434,Entries!B$2:B$995,Entries!F$2:F$995))</f>
        <v/>
      </c>
      <c r="S434" s="5" t="str">
        <f>IF(N434="","",LOOKUP(N434,Entries!B$2:B$995,Entries!G$2:G$995))</f>
        <v/>
      </c>
      <c r="T434" s="3">
        <f>IF(R434="Halifax Harriers",6,0)</f>
        <v>0</v>
      </c>
      <c r="U434" s="3">
        <f>IF(R434="Leeds City AC",6,0)</f>
        <v>0</v>
      </c>
      <c r="V434" s="3">
        <f>IF(R434="Spenborough &amp; District AC",6,0)</f>
        <v>0</v>
      </c>
    </row>
    <row r="435" spans="1:22" x14ac:dyDescent="0.2">
      <c r="A435" s="4">
        <v>1</v>
      </c>
      <c r="B435" s="5">
        <v>686</v>
      </c>
      <c r="C435" s="6" t="s">
        <v>1486</v>
      </c>
      <c r="D435" s="5" t="str">
        <f>IF(B435="","",LOOKUP(B435,Entries!B$2:B$995,Entries!K$2:K$995))</f>
        <v>Will Cattermole</v>
      </c>
      <c r="E435" s="5" t="str">
        <f>IF(B435="","",LOOKUP(B435,Entries!B$2:B$995,Entries!E$2:E$995))</f>
        <v>M17</v>
      </c>
      <c r="F435" s="5" t="str">
        <f>IF(B435="","",LOOKUP(B435,Entries!B$2:B$995,Entries!F$2:F$995))</f>
        <v>Halifax Harriers</v>
      </c>
      <c r="G435" s="5" t="str">
        <f>IF(B435="","",LOOKUP(B435,Entries!B$2:B$995,Entries!G$2:G$995))</f>
        <v>M</v>
      </c>
      <c r="H435" s="10">
        <f>IF(F435="Halifax Harriers",8,0)</f>
        <v>8</v>
      </c>
      <c r="I435" s="10">
        <f>IF(F435="Leeds City AC",8,0)</f>
        <v>0</v>
      </c>
      <c r="J435" s="10">
        <f>IF(F435="Spenborough &amp; District AC",8,0)</f>
        <v>0</v>
      </c>
      <c r="M435" s="123">
        <v>4</v>
      </c>
      <c r="N435" s="5"/>
      <c r="O435" s="6"/>
      <c r="P435" s="5" t="str">
        <f>IF(N435="","",LOOKUP(N435,Entries!B$2:B$995,Entries!K$2:K$995))</f>
        <v/>
      </c>
      <c r="Q435" s="5" t="str">
        <f>IF(N435="","",LOOKUP(N435,Entries!B$2:B$995,Entries!E$2:E$995))</f>
        <v/>
      </c>
      <c r="R435" s="126" t="str">
        <f>IF(N435="","",LOOKUP(N435,Entries!B$2:B$995,Entries!F$2:F$995))</f>
        <v/>
      </c>
      <c r="S435" s="5" t="str">
        <f>IF(N435="","",LOOKUP(N435,Entries!B$2:B$995,Entries!G$2:G$995))</f>
        <v/>
      </c>
      <c r="T435" s="3">
        <f>IF(R435="Halifax Harriers",5,0)</f>
        <v>0</v>
      </c>
      <c r="U435" s="3">
        <f>IF(R435="Leeds City AC",5,0)</f>
        <v>0</v>
      </c>
      <c r="V435" s="3">
        <f>IF(R435="Spenborough &amp; District AC",5,0)</f>
        <v>0</v>
      </c>
    </row>
    <row r="436" spans="1:22" x14ac:dyDescent="0.2">
      <c r="A436" s="4">
        <v>2</v>
      </c>
      <c r="B436" s="5"/>
      <c r="C436" s="6"/>
      <c r="D436" s="5" t="str">
        <f>IF(B436="","",LOOKUP(B436,Entries!B$2:B$995,Entries!K$2:K$995))</f>
        <v/>
      </c>
      <c r="E436" s="5" t="str">
        <f>IF(B436="","",LOOKUP(B436,Entries!B$2:B$995,Entries!E$2:E$995))</f>
        <v/>
      </c>
      <c r="F436" s="5" t="str">
        <f>IF(B436="","",LOOKUP(B436,Entries!B$2:B$995,Entries!F$2:F$995))</f>
        <v/>
      </c>
      <c r="G436" s="5" t="str">
        <f>IF(B436="","",LOOKUP(B436,Entries!B$2:B$995,Entries!G$2:G$995))</f>
        <v/>
      </c>
      <c r="H436" s="10">
        <f>IF(F436="Halifax Harriers",7,0)</f>
        <v>0</v>
      </c>
      <c r="I436" s="10">
        <f>IF(F436="Leeds City AC",7,0)</f>
        <v>0</v>
      </c>
      <c r="J436" s="10">
        <f>IF(F436="Spenborough &amp; District AC",7,0)</f>
        <v>0</v>
      </c>
      <c r="M436" s="123">
        <v>5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126" t="str">
        <f>IF(N436="","",LOOKUP(N436,Entries!B$2:B$995,Entries!F$2:F$995))</f>
        <v/>
      </c>
      <c r="S436" s="5" t="str">
        <f>IF(N436="","",LOOKUP(N436,Entries!B$2:B$995,Entries!G$2:G$995))</f>
        <v/>
      </c>
      <c r="T436" s="3">
        <f>IF(R436="Halifax Harriers",4,0)</f>
        <v>0</v>
      </c>
      <c r="U436" s="3">
        <f>IF(R436="Leeds City AC",4,0)</f>
        <v>0</v>
      </c>
      <c r="V436" s="3">
        <f>IF(R436="Spenborough &amp; District AC",4,0)</f>
        <v>0</v>
      </c>
    </row>
    <row r="437" spans="1:22" x14ac:dyDescent="0.2">
      <c r="A437" s="4">
        <v>3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10">
        <f>IF(F437="Halifax Harriers",6,0)</f>
        <v>0</v>
      </c>
      <c r="I437" s="10">
        <f>IF(F437="Leeds City AC",6,0)</f>
        <v>0</v>
      </c>
      <c r="J437" s="10">
        <f>IF(F437="Spenborough &amp; District AC",6,0)</f>
        <v>0</v>
      </c>
      <c r="M437" s="4"/>
      <c r="N437" s="5"/>
      <c r="O437" s="6"/>
      <c r="P437" s="8" t="s">
        <v>17</v>
      </c>
      <c r="Q437" s="9">
        <f>SUM(T432:T436)</f>
        <v>0</v>
      </c>
      <c r="R437" s="9" t="s">
        <v>108</v>
      </c>
      <c r="S437" s="9"/>
    </row>
    <row r="438" spans="1:22" x14ac:dyDescent="0.2">
      <c r="A438" s="4">
        <v>4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10">
        <f>IF(F438="Halifax Harriers",5,0)</f>
        <v>0</v>
      </c>
      <c r="I438" s="10">
        <f>IF(F438="Leeds City AC",5,0)</f>
        <v>0</v>
      </c>
      <c r="J438" s="10">
        <f>IF(F438="Spenborough &amp; District AC",5,0)</f>
        <v>0</v>
      </c>
      <c r="M438" s="4"/>
      <c r="N438" s="5"/>
      <c r="O438" s="6"/>
      <c r="P438" s="8"/>
      <c r="Q438" s="9">
        <f>SUM(U431:U436)</f>
        <v>0</v>
      </c>
      <c r="R438" s="9" t="s">
        <v>1183</v>
      </c>
      <c r="S438" s="9"/>
    </row>
    <row r="439" spans="1:22" x14ac:dyDescent="0.2">
      <c r="A439" s="4">
        <v>5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10">
        <f>IF(F439="Halifax Harriers",4,0)</f>
        <v>0</v>
      </c>
      <c r="I439" s="10">
        <f>IF(F439="Leeds City AC",4,0)</f>
        <v>0</v>
      </c>
      <c r="J439" s="10">
        <f>IF(F439="Spenborough &amp; District AC",4,0)</f>
        <v>0</v>
      </c>
      <c r="M439" s="4"/>
      <c r="N439" s="5"/>
      <c r="O439" s="6"/>
      <c r="P439" s="9"/>
      <c r="Q439" s="9">
        <f>SUM(V431:V436)</f>
        <v>0</v>
      </c>
      <c r="R439" s="9" t="s">
        <v>1338</v>
      </c>
      <c r="S439" s="9"/>
    </row>
    <row r="440" spans="1:22" x14ac:dyDescent="0.2">
      <c r="A440" s="4">
        <v>6</v>
      </c>
      <c r="B440" s="5"/>
      <c r="C440" s="6"/>
      <c r="D440" s="5" t="str">
        <f>IF(B440="","",LOOKUP(B440,Entries!B$2:B$995,Entries!K$2:K$995))</f>
        <v/>
      </c>
      <c r="E440" s="5" t="str">
        <f>IF(B440="","",LOOKUP(B440,Entries!B$2:B$995,Entries!E$2:E$995))</f>
        <v/>
      </c>
      <c r="F440" s="5" t="str">
        <f>IF(B440="","",LOOKUP(B440,Entries!B$2:B$995,Entries!F$2:F$995))</f>
        <v/>
      </c>
      <c r="G440" s="5" t="str">
        <f>IF(B440="","",LOOKUP(B440,Entries!B$2:B$995,Entries!G$2:G$995))</f>
        <v/>
      </c>
      <c r="H440" s="10">
        <f>IF(F440="Halifax Harriers",3,0)</f>
        <v>0</v>
      </c>
      <c r="I440" s="10">
        <f>IF(F440="Leeds City AC",3,0)</f>
        <v>0</v>
      </c>
      <c r="J440" s="10">
        <f>IF(F440="Spenborough &amp; District AC",3,0)</f>
        <v>0</v>
      </c>
    </row>
    <row r="441" spans="1:22" x14ac:dyDescent="0.2">
      <c r="A441" s="4">
        <v>7</v>
      </c>
      <c r="B441" s="5"/>
      <c r="C441" s="6"/>
      <c r="D441" s="5" t="str">
        <f>IF(B441="","",LOOKUP(B441,Entries!B$2:B$995,Entries!K$2:K$995))</f>
        <v/>
      </c>
      <c r="E441" s="5" t="str">
        <f>IF(B441="","",LOOKUP(B441,Entries!B$2:B$995,Entries!E$2:E$995))</f>
        <v/>
      </c>
      <c r="F441" s="5" t="str">
        <f>IF(B441="","",LOOKUP(B441,Entries!B$2:B$995,Entries!F$2:F$995))</f>
        <v/>
      </c>
      <c r="G441" s="5" t="str">
        <f>IF(B441="","",LOOKUP(B441,Entries!B$2:B$995,Entries!G$2:G$995))</f>
        <v/>
      </c>
      <c r="H441" s="10">
        <f>IF(F441="Halifax Harriers",2,0)</f>
        <v>0</v>
      </c>
      <c r="I441" s="10">
        <f>IF(F441="Leeds City AC",2,0)</f>
        <v>0</v>
      </c>
      <c r="J441" s="10">
        <f>IF(F441="Spenborough &amp; District AC",2,0)</f>
        <v>0</v>
      </c>
    </row>
    <row r="442" spans="1:22" x14ac:dyDescent="0.2">
      <c r="A442" s="4">
        <v>8</v>
      </c>
      <c r="B442" s="5"/>
      <c r="C442" s="6"/>
      <c r="D442" s="5" t="str">
        <f>IF(B442="","",LOOKUP(B442,Entries!B$2:B$995,Entries!K$2:K$995))</f>
        <v/>
      </c>
      <c r="E442" s="5" t="str">
        <f>IF(B442="","",LOOKUP(B442,Entries!B$2:B$995,Entries!E$2:E$995))</f>
        <v/>
      </c>
      <c r="F442" s="5" t="str">
        <f>IF(B442="","",LOOKUP(B442,Entries!B$2:B$995,Entries!F$2:F$995))</f>
        <v/>
      </c>
      <c r="G442" s="5" t="str">
        <f>IF(B442="","",LOOKUP(B442,Entries!B$2:B$995,Entries!G$2:G$995))</f>
        <v/>
      </c>
      <c r="H442" s="10">
        <f>IF(F442="Halifax Harriers",1,0)</f>
        <v>0</v>
      </c>
      <c r="I442" s="10">
        <f>IF(G442="Leeds City AC",1,0)</f>
        <v>0</v>
      </c>
      <c r="J442" s="10">
        <f>IF(F442="Spenborough &amp; District AC",1,0)</f>
        <v>0</v>
      </c>
    </row>
    <row r="443" spans="1:22" x14ac:dyDescent="0.2">
      <c r="A443" s="4"/>
      <c r="B443" s="5"/>
      <c r="C443" s="6"/>
      <c r="D443" s="8" t="s">
        <v>17</v>
      </c>
      <c r="E443" s="9">
        <f>SUM(H435:H442)</f>
        <v>8</v>
      </c>
      <c r="F443" s="9" t="s">
        <v>108</v>
      </c>
      <c r="G443" s="9"/>
    </row>
    <row r="444" spans="1:22" x14ac:dyDescent="0.2">
      <c r="A444" s="4"/>
      <c r="B444" s="5"/>
      <c r="C444" s="6"/>
      <c r="D444" s="8"/>
      <c r="E444" s="9">
        <f>SUM(I435:I442)</f>
        <v>0</v>
      </c>
      <c r="F444" s="9" t="s">
        <v>1183</v>
      </c>
      <c r="G444" s="9"/>
    </row>
    <row r="445" spans="1:22" x14ac:dyDescent="0.2">
      <c r="A445" s="4"/>
      <c r="B445" s="5"/>
      <c r="C445" s="6"/>
      <c r="D445" s="9"/>
      <c r="E445" s="9">
        <f>SUM(J435:J442)</f>
        <v>0</v>
      </c>
      <c r="F445" s="9" t="s">
        <v>1338</v>
      </c>
      <c r="G445" s="9"/>
    </row>
    <row r="446" spans="1:22" x14ac:dyDescent="0.2">
      <c r="A446" s="235" t="s">
        <v>81</v>
      </c>
      <c r="B446" s="236"/>
      <c r="C446" s="236"/>
      <c r="D446" s="236"/>
      <c r="E446" s="236"/>
      <c r="F446" s="236"/>
      <c r="G446" s="237"/>
    </row>
    <row r="447" spans="1:22" x14ac:dyDescent="0.2">
      <c r="A447" s="4">
        <v>1</v>
      </c>
      <c r="B447" s="5"/>
      <c r="C447" s="6"/>
      <c r="D447" s="5" t="str">
        <f>IF(B447="","",LOOKUP(B447,Entries!B$2:B$995,Entries!K$2:K$995))</f>
        <v/>
      </c>
      <c r="E447" s="5" t="str">
        <f>IF(B447="","",LOOKUP(B447,Entries!B$2:B$995,Entries!E$2:E$995))</f>
        <v/>
      </c>
      <c r="F447" s="5" t="str">
        <f>IF(B447="","",LOOKUP(B447,Entries!B$2:B$995,Entries!F$2:F$995))</f>
        <v/>
      </c>
      <c r="G447" s="5" t="str">
        <f>IF(B447="","",LOOKUP(B447,Entries!B$2:B$995,Entries!G$2:G$995))</f>
        <v/>
      </c>
      <c r="H447" s="10">
        <f>IF(F447="Halifax Harriers",8,0)</f>
        <v>0</v>
      </c>
      <c r="I447" s="10">
        <f>IF(F447="Leeds City AC",8,0)</f>
        <v>0</v>
      </c>
      <c r="J447" s="10">
        <f>IF(F447="Spenborough &amp; District AC",8,0)</f>
        <v>0</v>
      </c>
    </row>
    <row r="448" spans="1:22" x14ac:dyDescent="0.2">
      <c r="A448" s="4">
        <v>2</v>
      </c>
      <c r="B448" s="5"/>
      <c r="C448" s="6"/>
      <c r="D448" s="5" t="str">
        <f>IF(B448="","",LOOKUP(B448,Entries!B$2:B$995,Entries!K$2:K$995))</f>
        <v/>
      </c>
      <c r="E448" s="5" t="str">
        <f>IF(B448="","",LOOKUP(B448,Entries!B$2:B$995,Entries!E$2:E$995))</f>
        <v/>
      </c>
      <c r="F448" s="5" t="str">
        <f>IF(B448="","",LOOKUP(B448,Entries!B$2:B$995,Entries!F$2:F$995))</f>
        <v/>
      </c>
      <c r="G448" s="5" t="str">
        <f>IF(B448="","",LOOKUP(B448,Entries!B$2:B$995,Entries!G$2:G$995))</f>
        <v/>
      </c>
      <c r="H448" s="10">
        <f>IF(F448="Halifax Harriers",7,0)</f>
        <v>0</v>
      </c>
      <c r="I448" s="10">
        <f>IF(F448="Leeds City AC",7,0)</f>
        <v>0</v>
      </c>
      <c r="J448" s="10">
        <f>IF(F448="Spenborough &amp; District AC",7,0)</f>
        <v>0</v>
      </c>
    </row>
    <row r="449" spans="1:10" x14ac:dyDescent="0.2">
      <c r="A449" s="4">
        <v>3</v>
      </c>
      <c r="B449" s="5"/>
      <c r="C449" s="6"/>
      <c r="D449" s="5" t="str">
        <f>IF(B449="","",LOOKUP(B449,Entries!B$2:B$995,Entries!K$2:K$995))</f>
        <v/>
      </c>
      <c r="E449" s="5" t="str">
        <f>IF(B449="","",LOOKUP(B449,Entries!B$2:B$995,Entries!E$2:E$995))</f>
        <v/>
      </c>
      <c r="F449" s="5" t="str">
        <f>IF(B449="","",LOOKUP(B449,Entries!B$2:B$995,Entries!F$2:F$995))</f>
        <v/>
      </c>
      <c r="G449" s="5" t="str">
        <f>IF(B449="","",LOOKUP(B449,Entries!B$2:B$995,Entries!G$2:G$995))</f>
        <v/>
      </c>
      <c r="H449" s="10">
        <f>IF(F449="Halifax Harriers",6,0)</f>
        <v>0</v>
      </c>
      <c r="I449" s="10">
        <f>IF(F449="Leeds City AC",6,0)</f>
        <v>0</v>
      </c>
      <c r="J449" s="10">
        <f>IF(F449="Spenborough &amp; District AC",6,0)</f>
        <v>0</v>
      </c>
    </row>
    <row r="450" spans="1:10" x14ac:dyDescent="0.2">
      <c r="A450" s="4">
        <v>4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10">
        <f>IF(F450="Halifax Harriers",5,0)</f>
        <v>0</v>
      </c>
      <c r="I450" s="10">
        <f>IF(F450="Leeds City AC",5,0)</f>
        <v>0</v>
      </c>
      <c r="J450" s="10">
        <f>IF(F450="Spenborough &amp; District AC",5,0)</f>
        <v>0</v>
      </c>
    </row>
    <row r="451" spans="1:10" x14ac:dyDescent="0.2">
      <c r="A451" s="4">
        <v>5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10">
        <f>IF(F451="Halifax Harriers",4,0)</f>
        <v>0</v>
      </c>
      <c r="I451" s="10">
        <f>IF(F451="Leeds City AC",4,0)</f>
        <v>0</v>
      </c>
      <c r="J451" s="10">
        <f>IF(F451="Spenborough &amp; District AC",4,0)</f>
        <v>0</v>
      </c>
    </row>
    <row r="452" spans="1:10" x14ac:dyDescent="0.2">
      <c r="A452" s="4">
        <v>6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10">
        <f>IF(F452="Halifax Harriers",3,0)</f>
        <v>0</v>
      </c>
      <c r="I452" s="10">
        <f>IF(F452="Leeds City AC",3,0)</f>
        <v>0</v>
      </c>
      <c r="J452" s="10">
        <f>IF(F452="Spenborough &amp; District AC",3,0)</f>
        <v>0</v>
      </c>
    </row>
    <row r="453" spans="1:10" x14ac:dyDescent="0.2">
      <c r="A453" s="4">
        <v>7</v>
      </c>
      <c r="B453" s="5"/>
      <c r="C453" s="6"/>
      <c r="D453" s="5" t="str">
        <f>IF(B453="","",LOOKUP(B453,Entries!B$2:B$995,Entries!K$2:K$995))</f>
        <v/>
      </c>
      <c r="E453" s="5" t="str">
        <f>IF(B453="","",LOOKUP(B453,Entries!B$2:B$995,Entries!E$2:E$995))</f>
        <v/>
      </c>
      <c r="F453" s="5" t="str">
        <f>IF(B453="","",LOOKUP(B453,Entries!B$2:B$995,Entries!F$2:F$995))</f>
        <v/>
      </c>
      <c r="G453" s="5" t="str">
        <f>IF(B453="","",LOOKUP(B453,Entries!B$2:B$995,Entries!G$2:G$995))</f>
        <v/>
      </c>
      <c r="H453" s="10">
        <f>IF(F453="Halifax Harriers",2,0)</f>
        <v>0</v>
      </c>
      <c r="I453" s="10">
        <f>IF(F453="Leeds City AC",2,0)</f>
        <v>0</v>
      </c>
      <c r="J453" s="10">
        <f>IF(F453="Spenborough &amp; District AC",2,0)</f>
        <v>0</v>
      </c>
    </row>
    <row r="454" spans="1:10" x14ac:dyDescent="0.2">
      <c r="A454" s="4">
        <v>8</v>
      </c>
      <c r="B454" s="5"/>
      <c r="C454" s="6"/>
      <c r="D454" s="5" t="str">
        <f>IF(B454="","",LOOKUP(B454,Entries!B$2:B$995,Entries!K$2:K$995))</f>
        <v/>
      </c>
      <c r="E454" s="5" t="str">
        <f>IF(B454="","",LOOKUP(B454,Entries!B$2:B$995,Entries!E$2:E$995))</f>
        <v/>
      </c>
      <c r="F454" s="5" t="str">
        <f>IF(B454="","",LOOKUP(B454,Entries!B$2:B$995,Entries!F$2:F$995))</f>
        <v/>
      </c>
      <c r="G454" s="5" t="str">
        <f>IF(B454="","",LOOKUP(B454,Entries!B$2:B$995,Entries!G$2:G$995))</f>
        <v/>
      </c>
      <c r="H454" s="10">
        <f>IF(F454="Halifax Harriers",1,0)</f>
        <v>0</v>
      </c>
      <c r="I454" s="10">
        <f>IF(G454="Leeds City AC",1,0)</f>
        <v>0</v>
      </c>
      <c r="J454" s="10">
        <f>IF(F454="Spenborough &amp; District AC",1,0)</f>
        <v>0</v>
      </c>
    </row>
    <row r="455" spans="1:10" x14ac:dyDescent="0.2">
      <c r="A455" s="4"/>
      <c r="B455" s="5"/>
      <c r="C455" s="6"/>
      <c r="D455" s="8" t="s">
        <v>17</v>
      </c>
      <c r="E455" s="9">
        <f>SUM(H447:H454)</f>
        <v>0</v>
      </c>
      <c r="F455" s="9" t="s">
        <v>108</v>
      </c>
      <c r="G455" s="9"/>
    </row>
    <row r="456" spans="1:10" x14ac:dyDescent="0.2">
      <c r="A456" s="4"/>
      <c r="B456" s="5"/>
      <c r="C456" s="6"/>
      <c r="D456" s="8"/>
      <c r="E456" s="9">
        <f>SUM(I447:I454)</f>
        <v>0</v>
      </c>
      <c r="F456" s="9" t="s">
        <v>1183</v>
      </c>
      <c r="G456" s="9"/>
    </row>
    <row r="457" spans="1:10" x14ac:dyDescent="0.2">
      <c r="A457" s="4"/>
      <c r="B457" s="5"/>
      <c r="C457" s="6"/>
      <c r="D457" s="9"/>
      <c r="E457" s="9">
        <f>SUM(J447:J454)</f>
        <v>0</v>
      </c>
      <c r="F457" s="9" t="s">
        <v>1338</v>
      </c>
      <c r="G457" s="9"/>
    </row>
    <row r="458" spans="1:10" x14ac:dyDescent="0.2">
      <c r="A458" s="235" t="s">
        <v>82</v>
      </c>
      <c r="B458" s="236"/>
      <c r="C458" s="236"/>
      <c r="D458" s="236"/>
      <c r="E458" s="236"/>
      <c r="F458" s="236"/>
      <c r="G458" s="237"/>
    </row>
    <row r="459" spans="1:10" x14ac:dyDescent="0.2">
      <c r="A459" s="4">
        <v>1</v>
      </c>
      <c r="B459" s="5"/>
      <c r="C459" s="6"/>
      <c r="D459" s="5" t="str">
        <f>IF(B459="","",LOOKUP(B459,Entries!B$2:B$995,Entries!K$2:K$995))</f>
        <v/>
      </c>
      <c r="E459" s="5" t="str">
        <f>IF(B459="","",LOOKUP(B459,Entries!B$2:B$995,Entries!E$2:E$995))</f>
        <v/>
      </c>
      <c r="F459" s="5" t="str">
        <f>IF(B459="","",LOOKUP(B459,Entries!B$2:B$995,Entries!F$2:F$995))</f>
        <v/>
      </c>
      <c r="G459" s="5" t="str">
        <f>IF(B459="","",LOOKUP(B459,Entries!B$2:B$995,Entries!G$2:G$995))</f>
        <v/>
      </c>
      <c r="H459" s="10">
        <f>IF(F459="Halifax Harriers",8,0)</f>
        <v>0</v>
      </c>
      <c r="I459" s="10">
        <f>IF(F459="Leeds City AC",8,0)</f>
        <v>0</v>
      </c>
      <c r="J459" s="10">
        <f>IF(F459="Spenborough &amp; District AC",8,0)</f>
        <v>0</v>
      </c>
    </row>
    <row r="460" spans="1:10" x14ac:dyDescent="0.2">
      <c r="A460" s="4">
        <v>2</v>
      </c>
      <c r="B460" s="5"/>
      <c r="C460" s="6"/>
      <c r="D460" s="5" t="str">
        <f>IF(B460="","",LOOKUP(B460,Entries!B$2:B$995,Entries!K$2:K$995))</f>
        <v/>
      </c>
      <c r="E460" s="5" t="str">
        <f>IF(B460="","",LOOKUP(B460,Entries!B$2:B$995,Entries!E$2:E$995))</f>
        <v/>
      </c>
      <c r="F460" s="5" t="str">
        <f>IF(B460="","",LOOKUP(B460,Entries!B$2:B$995,Entries!F$2:F$995))</f>
        <v/>
      </c>
      <c r="G460" s="5" t="str">
        <f>IF(B460="","",LOOKUP(B460,Entries!B$2:B$995,Entries!G$2:G$995))</f>
        <v/>
      </c>
      <c r="H460" s="10">
        <f>IF(F460="Halifax Harriers",7,0)</f>
        <v>0</v>
      </c>
      <c r="I460" s="10">
        <f>IF(F460="Leeds City AC",7,0)</f>
        <v>0</v>
      </c>
      <c r="J460" s="10">
        <f>IF(F460="Spenborough &amp; District AC",7,0)</f>
        <v>0</v>
      </c>
    </row>
    <row r="461" spans="1:10" x14ac:dyDescent="0.2">
      <c r="A461" s="4">
        <v>3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10">
        <f>IF(F461="Halifax Harriers",6,0)</f>
        <v>0</v>
      </c>
      <c r="I461" s="10">
        <f>IF(F461="Leeds City AC",6,0)</f>
        <v>0</v>
      </c>
      <c r="J461" s="10">
        <f>IF(F461="Spenborough &amp; District AC",6,0)</f>
        <v>0</v>
      </c>
    </row>
    <row r="462" spans="1:10" x14ac:dyDescent="0.2">
      <c r="A462" s="4">
        <v>4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10">
        <f>IF(F462="Halifax Harriers",5,0)</f>
        <v>0</v>
      </c>
      <c r="I462" s="10">
        <f>IF(F462="Leeds City AC",5,0)</f>
        <v>0</v>
      </c>
      <c r="J462" s="10">
        <f>IF(F462="Spenborough &amp; District AC",5,0)</f>
        <v>0</v>
      </c>
    </row>
    <row r="463" spans="1:10" x14ac:dyDescent="0.2">
      <c r="A463" s="4">
        <v>5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10">
        <f>IF(F463="Halifax Harriers",4,0)</f>
        <v>0</v>
      </c>
      <c r="I463" s="10">
        <f>IF(F463="Leeds City AC",4,0)</f>
        <v>0</v>
      </c>
      <c r="J463" s="10">
        <f>IF(F463="Spenborough &amp; District AC",4,0)</f>
        <v>0</v>
      </c>
    </row>
    <row r="464" spans="1:10" x14ac:dyDescent="0.2">
      <c r="A464" s="4">
        <v>6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10">
        <f>IF(F464="Halifax Harriers",3,0)</f>
        <v>0</v>
      </c>
      <c r="I464" s="10">
        <f>IF(F464="Leeds City AC",3,0)</f>
        <v>0</v>
      </c>
      <c r="J464" s="10">
        <f>IF(F464="Spenborough &amp; District AC",3,0)</f>
        <v>0</v>
      </c>
    </row>
    <row r="465" spans="1:10" x14ac:dyDescent="0.2">
      <c r="A465" s="4">
        <v>7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10">
        <f>IF(F465="Halifax Harriers",2,0)</f>
        <v>0</v>
      </c>
      <c r="I465" s="10">
        <f>IF(F465="Leeds City AC",2,0)</f>
        <v>0</v>
      </c>
      <c r="J465" s="10">
        <f>IF(F465="Spenborough &amp; District AC",2,0)</f>
        <v>0</v>
      </c>
    </row>
    <row r="466" spans="1:10" x14ac:dyDescent="0.2">
      <c r="A466" s="4">
        <v>8</v>
      </c>
      <c r="B466" s="5"/>
      <c r="C466" s="6"/>
      <c r="D466" s="5" t="str">
        <f>IF(B466="","",LOOKUP(B466,Entries!B$2:B$995,Entries!K$2:K$995))</f>
        <v/>
      </c>
      <c r="E466" s="5" t="str">
        <f>IF(B466="","",LOOKUP(B466,Entries!B$2:B$995,Entries!E$2:E$995))</f>
        <v/>
      </c>
      <c r="F466" s="5" t="str">
        <f>IF(B466="","",LOOKUP(B466,Entries!B$2:B$995,Entries!F$2:F$995))</f>
        <v/>
      </c>
      <c r="G466" s="5" t="str">
        <f>IF(B466="","",LOOKUP(B466,Entries!B$2:B$995,Entries!G$2:G$995))</f>
        <v/>
      </c>
      <c r="H466" s="10">
        <f>IF(F466="Halifax Harriers",1,0)</f>
        <v>0</v>
      </c>
      <c r="I466" s="10">
        <f>IF(G466="Leeds City AC",1,0)</f>
        <v>0</v>
      </c>
      <c r="J466" s="10">
        <f>IF(F466="Spenborough &amp; District AC",1,0)</f>
        <v>0</v>
      </c>
    </row>
    <row r="467" spans="1:10" x14ac:dyDescent="0.2">
      <c r="A467" s="4"/>
      <c r="B467" s="5"/>
      <c r="C467" s="6"/>
      <c r="D467" s="8" t="s">
        <v>17</v>
      </c>
      <c r="E467" s="9">
        <f>SUM(H459:H466)</f>
        <v>0</v>
      </c>
      <c r="F467" s="9" t="s">
        <v>108</v>
      </c>
      <c r="G467" s="9"/>
    </row>
    <row r="468" spans="1:10" x14ac:dyDescent="0.2">
      <c r="A468" s="4"/>
      <c r="B468" s="5"/>
      <c r="C468" s="6"/>
      <c r="D468" s="8"/>
      <c r="E468" s="9">
        <f>SUM(I459:I466)</f>
        <v>0</v>
      </c>
      <c r="F468" s="9" t="s">
        <v>1183</v>
      </c>
      <c r="G468" s="9"/>
    </row>
    <row r="469" spans="1:10" x14ac:dyDescent="0.2">
      <c r="A469" s="4"/>
      <c r="B469" s="5"/>
      <c r="C469" s="6"/>
      <c r="D469" s="9"/>
      <c r="E469" s="9">
        <f>SUM(J459:J466)</f>
        <v>0</v>
      </c>
      <c r="F469" s="9" t="s">
        <v>1338</v>
      </c>
      <c r="G469" s="9"/>
    </row>
    <row r="470" spans="1:10" x14ac:dyDescent="0.2">
      <c r="A470" s="235" t="s">
        <v>83</v>
      </c>
      <c r="B470" s="236"/>
      <c r="C470" s="236"/>
      <c r="D470" s="236"/>
      <c r="E470" s="236"/>
      <c r="F470" s="236"/>
      <c r="G470" s="237"/>
    </row>
    <row r="471" spans="1:10" x14ac:dyDescent="0.2">
      <c r="A471" s="4">
        <v>1</v>
      </c>
      <c r="B471" s="5"/>
      <c r="C471" s="6"/>
      <c r="D471" s="5" t="str">
        <f>IF(B471="","",LOOKUP(B471,Entries!B$2:B$995,Entries!K$2:K$995))</f>
        <v/>
      </c>
      <c r="E471" s="5" t="str">
        <f>IF(B471="","",LOOKUP(B471,Entries!B$2:B$995,Entries!E$2:E$995))</f>
        <v/>
      </c>
      <c r="F471" s="5" t="str">
        <f>IF(B471="","",LOOKUP(B471,Entries!B$2:B$995,Entries!F$2:F$995))</f>
        <v/>
      </c>
      <c r="G471" s="5" t="str">
        <f>IF(B471="","",LOOKUP(B471,Entries!B$2:B$995,Entries!G$2:G$995))</f>
        <v/>
      </c>
      <c r="H471" s="10">
        <f>IF(F471="Halifax Harriers",8,0)</f>
        <v>0</v>
      </c>
      <c r="I471" s="10">
        <f>IF(F471="Leeds City AC",8,0)</f>
        <v>0</v>
      </c>
      <c r="J471" s="10">
        <f>IF(F471="Spenborough &amp; District AC",8,0)</f>
        <v>0</v>
      </c>
    </row>
    <row r="472" spans="1:10" x14ac:dyDescent="0.2">
      <c r="A472" s="4">
        <v>2</v>
      </c>
      <c r="B472" s="5"/>
      <c r="C472" s="6"/>
      <c r="D472" s="5" t="str">
        <f>IF(B472="","",LOOKUP(B472,Entries!B$2:B$995,Entries!K$2:K$995))</f>
        <v/>
      </c>
      <c r="E472" s="5" t="str">
        <f>IF(B472="","",LOOKUP(B472,Entries!B$2:B$995,Entries!E$2:E$995))</f>
        <v/>
      </c>
      <c r="F472" s="5" t="str">
        <f>IF(B472="","",LOOKUP(B472,Entries!B$2:B$995,Entries!F$2:F$995))</f>
        <v/>
      </c>
      <c r="G472" s="5" t="str">
        <f>IF(B472="","",LOOKUP(B472,Entries!B$2:B$995,Entries!G$2:G$995))</f>
        <v/>
      </c>
      <c r="H472" s="10">
        <f>IF(F472="Halifax Harriers",7,0)</f>
        <v>0</v>
      </c>
      <c r="I472" s="10">
        <f>IF(F472="Leeds City AC",7,0)</f>
        <v>0</v>
      </c>
      <c r="J472" s="10">
        <f>IF(F472="Spenborough &amp; District AC",7,0)</f>
        <v>0</v>
      </c>
    </row>
    <row r="473" spans="1:10" x14ac:dyDescent="0.2">
      <c r="A473" s="4">
        <v>3</v>
      </c>
      <c r="B473" s="5"/>
      <c r="C473" s="6"/>
      <c r="D473" s="5" t="str">
        <f>IF(B473="","",LOOKUP(B473,Entries!B$2:B$995,Entries!K$2:K$995))</f>
        <v/>
      </c>
      <c r="E473" s="5" t="str">
        <f>IF(B473="","",LOOKUP(B473,Entries!B$2:B$995,Entries!E$2:E$995))</f>
        <v/>
      </c>
      <c r="F473" s="5" t="str">
        <f>IF(B473="","",LOOKUP(B473,Entries!B$2:B$995,Entries!F$2:F$995))</f>
        <v/>
      </c>
      <c r="G473" s="5" t="str">
        <f>IF(B473="","",LOOKUP(B473,Entries!B$2:B$995,Entries!G$2:G$995))</f>
        <v/>
      </c>
      <c r="H473" s="10">
        <f>IF(F473="Halifax Harriers",6,0)</f>
        <v>0</v>
      </c>
      <c r="I473" s="10">
        <f>IF(F473="Leeds City AC",6,0)</f>
        <v>0</v>
      </c>
      <c r="J473" s="10">
        <f>IF(F473="Spenborough &amp; District AC",6,0)</f>
        <v>0</v>
      </c>
    </row>
    <row r="474" spans="1:10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10">
        <f>IF(F474="Halifax Harriers",5,0)</f>
        <v>0</v>
      </c>
      <c r="I474" s="10">
        <f>IF(F474="Leeds City AC",5,0)</f>
        <v>0</v>
      </c>
      <c r="J474" s="10">
        <f>IF(F474="Spenborough &amp; District AC",5,0)</f>
        <v>0</v>
      </c>
    </row>
    <row r="475" spans="1:10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10">
        <f>IF(F475="Halifax Harriers",4,0)</f>
        <v>0</v>
      </c>
      <c r="I475" s="10">
        <f>IF(F475="Leeds City AC",4,0)</f>
        <v>0</v>
      </c>
      <c r="J475" s="10">
        <f>IF(F475="Spenborough &amp; District AC",4,0)</f>
        <v>0</v>
      </c>
    </row>
    <row r="476" spans="1:10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10">
        <f>IF(F476="Halifax Harriers",3,0)</f>
        <v>0</v>
      </c>
      <c r="I476" s="10">
        <f>IF(F476="Leeds City AC",3,0)</f>
        <v>0</v>
      </c>
      <c r="J476" s="10">
        <f>IF(F476="Spenborough &amp; District AC",3,0)</f>
        <v>0</v>
      </c>
    </row>
    <row r="477" spans="1:10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10">
        <f>IF(F477="Halifax Harriers",2,0)</f>
        <v>0</v>
      </c>
      <c r="I477" s="10">
        <f>IF(F477="Leeds City AC",2,0)</f>
        <v>0</v>
      </c>
      <c r="J477" s="10">
        <f>IF(F477="Spenborough &amp; District AC",2,0)</f>
        <v>0</v>
      </c>
    </row>
    <row r="478" spans="1:10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10">
        <f>IF(F478="Halifax Harriers",1,0)</f>
        <v>0</v>
      </c>
      <c r="I478" s="10">
        <f>IF(G478="Leeds City AC",1,0)</f>
        <v>0</v>
      </c>
      <c r="J478" s="10">
        <f>IF(F478="Spenborough &amp; District AC",1,0)</f>
        <v>0</v>
      </c>
    </row>
    <row r="479" spans="1:10" x14ac:dyDescent="0.2">
      <c r="A479" s="4"/>
      <c r="B479" s="5"/>
      <c r="C479" s="6"/>
      <c r="D479" s="8" t="s">
        <v>17</v>
      </c>
      <c r="E479" s="9">
        <f>SUM(H471:H478)</f>
        <v>0</v>
      </c>
      <c r="F479" s="9" t="s">
        <v>108</v>
      </c>
      <c r="G479" s="9"/>
    </row>
    <row r="480" spans="1:10" x14ac:dyDescent="0.2">
      <c r="A480" s="4"/>
      <c r="B480" s="5"/>
      <c r="C480" s="6"/>
      <c r="D480" s="8"/>
      <c r="E480" s="9">
        <f>SUM(I471:I478)</f>
        <v>0</v>
      </c>
      <c r="F480" s="9" t="s">
        <v>1183</v>
      </c>
      <c r="G480" s="9"/>
    </row>
    <row r="481" spans="1:7" x14ac:dyDescent="0.2">
      <c r="A481" s="4"/>
      <c r="B481" s="5"/>
      <c r="C481" s="6"/>
      <c r="D481" s="9"/>
      <c r="E481" s="9">
        <f>SUM(J471:J478)</f>
        <v>0</v>
      </c>
      <c r="F481" s="9" t="s">
        <v>1338</v>
      </c>
      <c r="G481" s="9"/>
    </row>
  </sheetData>
  <mergeCells count="41">
    <mergeCell ref="A410:G410"/>
    <mergeCell ref="A458:G458"/>
    <mergeCell ref="A470:G470"/>
    <mergeCell ref="A422:G422"/>
    <mergeCell ref="A434:G434"/>
    <mergeCell ref="A446:G446"/>
    <mergeCell ref="A350:G350"/>
    <mergeCell ref="A398:G398"/>
    <mergeCell ref="A386:G386"/>
    <mergeCell ref="A362:G362"/>
    <mergeCell ref="A374:G374"/>
    <mergeCell ref="A230:G230"/>
    <mergeCell ref="A242:G242"/>
    <mergeCell ref="A326:G326"/>
    <mergeCell ref="A338:G338"/>
    <mergeCell ref="A254:G254"/>
    <mergeCell ref="A266:G266"/>
    <mergeCell ref="A278:G278"/>
    <mergeCell ref="A290:G290"/>
    <mergeCell ref="A302:G302"/>
    <mergeCell ref="A314:G314"/>
    <mergeCell ref="A170:G170"/>
    <mergeCell ref="A182:G182"/>
    <mergeCell ref="A194:G194"/>
    <mergeCell ref="A206:G206"/>
    <mergeCell ref="A218:G218"/>
    <mergeCell ref="A110:G110"/>
    <mergeCell ref="A122:G122"/>
    <mergeCell ref="A134:G134"/>
    <mergeCell ref="A146:G146"/>
    <mergeCell ref="A158:G158"/>
    <mergeCell ref="A50:G50"/>
    <mergeCell ref="A62:G62"/>
    <mergeCell ref="A74:G74"/>
    <mergeCell ref="A86:G86"/>
    <mergeCell ref="A98:G98"/>
    <mergeCell ref="A2:G2"/>
    <mergeCell ref="M2:S2"/>
    <mergeCell ref="A14:G14"/>
    <mergeCell ref="A26:G26"/>
    <mergeCell ref="A38:G38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5"/>
  <sheetViews>
    <sheetView topLeftCell="A412" workbookViewId="0">
      <selection activeCell="G603" sqref="G603"/>
    </sheetView>
  </sheetViews>
  <sheetFormatPr defaultRowHeight="12.75" x14ac:dyDescent="0.2"/>
  <cols>
    <col min="6" max="6" width="12.85546875" customWidth="1"/>
    <col min="7" max="7" width="19" customWidth="1"/>
  </cols>
  <sheetData>
    <row r="1" spans="1:7" ht="15.75" thickBot="1" x14ac:dyDescent="0.3">
      <c r="A1" s="52">
        <v>1</v>
      </c>
      <c r="B1" s="53" t="s">
        <v>1</v>
      </c>
      <c r="C1" s="53" t="s">
        <v>110</v>
      </c>
      <c r="D1" s="54" t="s">
        <v>111</v>
      </c>
      <c r="E1" s="54" t="s">
        <v>31</v>
      </c>
      <c r="F1" s="55" t="s">
        <v>112</v>
      </c>
      <c r="G1" s="55" t="s">
        <v>18</v>
      </c>
    </row>
    <row r="2" spans="1:7" ht="14.25" x14ac:dyDescent="0.2">
      <c r="A2" s="36">
        <v>1</v>
      </c>
      <c r="B2" s="56" t="s">
        <v>113</v>
      </c>
      <c r="C2" s="56" t="s">
        <v>114</v>
      </c>
      <c r="D2" s="56" t="s">
        <v>115</v>
      </c>
      <c r="E2" s="56" t="s">
        <v>116</v>
      </c>
      <c r="F2" s="57" t="s">
        <v>117</v>
      </c>
      <c r="G2" s="58" t="s">
        <v>25</v>
      </c>
    </row>
    <row r="3" spans="1:7" ht="14.25" x14ac:dyDescent="0.2">
      <c r="A3" s="36">
        <v>2</v>
      </c>
      <c r="B3" s="56" t="s">
        <v>118</v>
      </c>
      <c r="C3" s="56" t="s">
        <v>119</v>
      </c>
      <c r="D3" s="56" t="s">
        <v>115</v>
      </c>
      <c r="E3" s="56" t="s">
        <v>116</v>
      </c>
      <c r="F3" s="57" t="s">
        <v>117</v>
      </c>
      <c r="G3" s="58" t="s">
        <v>25</v>
      </c>
    </row>
    <row r="4" spans="1:7" ht="14.25" x14ac:dyDescent="0.2">
      <c r="A4" s="36">
        <v>3</v>
      </c>
      <c r="B4" s="56" t="s">
        <v>120</v>
      </c>
      <c r="C4" s="56" t="s">
        <v>121</v>
      </c>
      <c r="D4" s="56" t="s">
        <v>115</v>
      </c>
      <c r="E4" s="56" t="s">
        <v>116</v>
      </c>
      <c r="F4" s="57" t="s">
        <v>117</v>
      </c>
      <c r="G4" s="58" t="s">
        <v>25</v>
      </c>
    </row>
    <row r="5" spans="1:7" ht="14.25" x14ac:dyDescent="0.2">
      <c r="A5" s="36">
        <v>4</v>
      </c>
      <c r="B5" s="56" t="s">
        <v>122</v>
      </c>
      <c r="C5" s="56" t="s">
        <v>123</v>
      </c>
      <c r="D5" s="56" t="s">
        <v>115</v>
      </c>
      <c r="E5" s="56" t="s">
        <v>98</v>
      </c>
      <c r="F5" s="57" t="s">
        <v>117</v>
      </c>
      <c r="G5" s="58" t="s">
        <v>25</v>
      </c>
    </row>
    <row r="6" spans="1:7" ht="14.25" x14ac:dyDescent="0.2">
      <c r="A6" s="36">
        <v>5</v>
      </c>
      <c r="B6" s="56" t="s">
        <v>124</v>
      </c>
      <c r="C6" s="56" t="s">
        <v>125</v>
      </c>
      <c r="D6" s="56" t="s">
        <v>115</v>
      </c>
      <c r="E6" s="56" t="s">
        <v>98</v>
      </c>
      <c r="F6" s="57" t="s">
        <v>117</v>
      </c>
      <c r="G6" s="58" t="s">
        <v>25</v>
      </c>
    </row>
    <row r="7" spans="1:7" ht="14.25" x14ac:dyDescent="0.2">
      <c r="A7" s="36">
        <v>6</v>
      </c>
      <c r="B7" s="56" t="s">
        <v>126</v>
      </c>
      <c r="C7" s="56" t="s">
        <v>127</v>
      </c>
      <c r="D7" s="56" t="s">
        <v>115</v>
      </c>
      <c r="E7" s="56" t="s">
        <v>98</v>
      </c>
      <c r="F7" s="57" t="s">
        <v>117</v>
      </c>
      <c r="G7" s="58" t="s">
        <v>25</v>
      </c>
    </row>
    <row r="8" spans="1:7" ht="14.25" x14ac:dyDescent="0.2">
      <c r="A8" s="36">
        <v>7</v>
      </c>
      <c r="B8" s="56" t="s">
        <v>128</v>
      </c>
      <c r="C8" s="56" t="s">
        <v>129</v>
      </c>
      <c r="D8" s="56" t="s">
        <v>115</v>
      </c>
      <c r="E8" s="56" t="s">
        <v>98</v>
      </c>
      <c r="F8" s="57" t="s">
        <v>117</v>
      </c>
      <c r="G8" s="58" t="s">
        <v>25</v>
      </c>
    </row>
    <row r="9" spans="1:7" ht="14.25" x14ac:dyDescent="0.2">
      <c r="A9" s="36">
        <v>8</v>
      </c>
      <c r="B9" s="56" t="s">
        <v>130</v>
      </c>
      <c r="C9" s="56" t="s">
        <v>131</v>
      </c>
      <c r="D9" s="56" t="s">
        <v>132</v>
      </c>
      <c r="E9" s="56" t="s">
        <v>116</v>
      </c>
      <c r="F9" s="57" t="s">
        <v>117</v>
      </c>
      <c r="G9" s="58" t="s">
        <v>25</v>
      </c>
    </row>
    <row r="10" spans="1:7" ht="14.25" x14ac:dyDescent="0.2">
      <c r="A10" s="36">
        <v>9</v>
      </c>
      <c r="B10" s="56" t="s">
        <v>133</v>
      </c>
      <c r="C10" s="56" t="s">
        <v>134</v>
      </c>
      <c r="D10" s="56" t="s">
        <v>132</v>
      </c>
      <c r="E10" s="56" t="s">
        <v>116</v>
      </c>
      <c r="F10" s="57" t="s">
        <v>117</v>
      </c>
      <c r="G10" s="58" t="s">
        <v>25</v>
      </c>
    </row>
    <row r="11" spans="1:7" ht="14.25" x14ac:dyDescent="0.2">
      <c r="A11" s="36">
        <v>10</v>
      </c>
      <c r="B11" s="56" t="s">
        <v>135</v>
      </c>
      <c r="C11" s="56" t="s">
        <v>136</v>
      </c>
      <c r="D11" s="56" t="s">
        <v>132</v>
      </c>
      <c r="E11" s="56" t="s">
        <v>116</v>
      </c>
      <c r="F11" s="57" t="s">
        <v>117</v>
      </c>
      <c r="G11" s="58" t="s">
        <v>25</v>
      </c>
    </row>
    <row r="12" spans="1:7" ht="14.25" x14ac:dyDescent="0.2">
      <c r="A12" s="36">
        <v>11</v>
      </c>
      <c r="B12" s="56" t="s">
        <v>137</v>
      </c>
      <c r="C12" s="56" t="s">
        <v>138</v>
      </c>
      <c r="D12" s="56" t="s">
        <v>132</v>
      </c>
      <c r="E12" s="56" t="s">
        <v>116</v>
      </c>
      <c r="F12" s="57" t="s">
        <v>117</v>
      </c>
      <c r="G12" s="58" t="s">
        <v>25</v>
      </c>
    </row>
    <row r="13" spans="1:7" ht="14.25" x14ac:dyDescent="0.2">
      <c r="A13" s="36">
        <v>12</v>
      </c>
      <c r="B13" s="56" t="s">
        <v>139</v>
      </c>
      <c r="C13" s="56" t="s">
        <v>140</v>
      </c>
      <c r="D13" s="56" t="s">
        <v>132</v>
      </c>
      <c r="E13" s="56" t="s">
        <v>116</v>
      </c>
      <c r="F13" s="57" t="s">
        <v>117</v>
      </c>
      <c r="G13" s="58" t="s">
        <v>25</v>
      </c>
    </row>
    <row r="14" spans="1:7" ht="14.25" x14ac:dyDescent="0.2">
      <c r="A14" s="36">
        <v>13</v>
      </c>
      <c r="B14" s="56" t="s">
        <v>141</v>
      </c>
      <c r="C14" s="56" t="s">
        <v>142</v>
      </c>
      <c r="D14" s="56" t="s">
        <v>132</v>
      </c>
      <c r="E14" s="56" t="s">
        <v>116</v>
      </c>
      <c r="F14" s="57" t="s">
        <v>117</v>
      </c>
      <c r="G14" s="58" t="s">
        <v>25</v>
      </c>
    </row>
    <row r="15" spans="1:7" ht="14.25" x14ac:dyDescent="0.2">
      <c r="A15" s="36">
        <v>14</v>
      </c>
      <c r="B15" s="56" t="s">
        <v>143</v>
      </c>
      <c r="C15" s="56" t="s">
        <v>144</v>
      </c>
      <c r="D15" s="56" t="s">
        <v>132</v>
      </c>
      <c r="E15" s="56" t="s">
        <v>116</v>
      </c>
      <c r="F15" s="57" t="s">
        <v>117</v>
      </c>
      <c r="G15" s="58" t="s">
        <v>25</v>
      </c>
    </row>
    <row r="16" spans="1:7" ht="14.25" x14ac:dyDescent="0.2">
      <c r="A16" s="36">
        <v>15</v>
      </c>
      <c r="B16" s="56" t="s">
        <v>145</v>
      </c>
      <c r="C16" s="56" t="s">
        <v>146</v>
      </c>
      <c r="D16" s="56" t="s">
        <v>132</v>
      </c>
      <c r="E16" s="56" t="s">
        <v>116</v>
      </c>
      <c r="F16" s="57" t="s">
        <v>117</v>
      </c>
      <c r="G16" s="58" t="s">
        <v>25</v>
      </c>
    </row>
    <row r="17" spans="1:7" ht="14.25" x14ac:dyDescent="0.2">
      <c r="A17" s="36">
        <v>16</v>
      </c>
      <c r="B17" s="56" t="s">
        <v>147</v>
      </c>
      <c r="C17" s="56" t="s">
        <v>148</v>
      </c>
      <c r="D17" s="56" t="s">
        <v>132</v>
      </c>
      <c r="E17" s="56" t="s">
        <v>116</v>
      </c>
      <c r="F17" s="57" t="s">
        <v>117</v>
      </c>
      <c r="G17" s="58" t="s">
        <v>25</v>
      </c>
    </row>
    <row r="18" spans="1:7" ht="14.25" x14ac:dyDescent="0.2">
      <c r="A18" s="36">
        <v>17</v>
      </c>
      <c r="B18" s="56" t="s">
        <v>149</v>
      </c>
      <c r="C18" s="56" t="s">
        <v>150</v>
      </c>
      <c r="D18" s="56" t="s">
        <v>132</v>
      </c>
      <c r="E18" s="56" t="s">
        <v>116</v>
      </c>
      <c r="F18" s="57" t="s">
        <v>117</v>
      </c>
      <c r="G18" s="58" t="s">
        <v>25</v>
      </c>
    </row>
    <row r="19" spans="1:7" ht="14.25" x14ac:dyDescent="0.2">
      <c r="A19" s="36">
        <v>18</v>
      </c>
      <c r="B19" s="56" t="s">
        <v>151</v>
      </c>
      <c r="C19" s="56" t="s">
        <v>152</v>
      </c>
      <c r="D19" s="56" t="s">
        <v>132</v>
      </c>
      <c r="E19" s="56" t="s">
        <v>116</v>
      </c>
      <c r="F19" s="57" t="s">
        <v>117</v>
      </c>
      <c r="G19" s="58" t="s">
        <v>25</v>
      </c>
    </row>
    <row r="20" spans="1:7" ht="14.25" x14ac:dyDescent="0.2">
      <c r="A20" s="36">
        <v>19</v>
      </c>
      <c r="B20" s="56" t="s">
        <v>153</v>
      </c>
      <c r="C20" s="56" t="s">
        <v>154</v>
      </c>
      <c r="D20" s="56" t="s">
        <v>132</v>
      </c>
      <c r="E20" s="56" t="s">
        <v>116</v>
      </c>
      <c r="F20" s="57" t="s">
        <v>117</v>
      </c>
      <c r="G20" s="58" t="s">
        <v>25</v>
      </c>
    </row>
    <row r="21" spans="1:7" ht="14.25" x14ac:dyDescent="0.2">
      <c r="A21" s="36">
        <v>20</v>
      </c>
      <c r="B21" s="56" t="s">
        <v>155</v>
      </c>
      <c r="C21" s="56" t="s">
        <v>156</v>
      </c>
      <c r="D21" s="56" t="s">
        <v>132</v>
      </c>
      <c r="E21" s="56" t="s">
        <v>116</v>
      </c>
      <c r="F21" s="57" t="s">
        <v>117</v>
      </c>
      <c r="G21" s="58" t="s">
        <v>25</v>
      </c>
    </row>
    <row r="22" spans="1:7" ht="14.25" x14ac:dyDescent="0.2">
      <c r="A22" s="36">
        <v>21</v>
      </c>
      <c r="B22" s="56" t="s">
        <v>157</v>
      </c>
      <c r="C22" s="56" t="s">
        <v>158</v>
      </c>
      <c r="D22" s="56" t="s">
        <v>132</v>
      </c>
      <c r="E22" s="56" t="s">
        <v>116</v>
      </c>
      <c r="F22" s="57" t="s">
        <v>117</v>
      </c>
      <c r="G22" s="58" t="s">
        <v>25</v>
      </c>
    </row>
    <row r="23" spans="1:7" ht="14.25" x14ac:dyDescent="0.2">
      <c r="A23" s="36">
        <v>22</v>
      </c>
      <c r="B23" s="56" t="s">
        <v>159</v>
      </c>
      <c r="C23" s="56" t="s">
        <v>148</v>
      </c>
      <c r="D23" s="56" t="s">
        <v>132</v>
      </c>
      <c r="E23" s="56" t="s">
        <v>98</v>
      </c>
      <c r="F23" s="57" t="s">
        <v>117</v>
      </c>
      <c r="G23" s="58" t="s">
        <v>25</v>
      </c>
    </row>
    <row r="24" spans="1:7" ht="14.25" x14ac:dyDescent="0.2">
      <c r="A24" s="36">
        <v>23</v>
      </c>
      <c r="B24" s="56" t="s">
        <v>160</v>
      </c>
      <c r="C24" s="56" t="s">
        <v>161</v>
      </c>
      <c r="D24" s="56" t="s">
        <v>132</v>
      </c>
      <c r="E24" s="56" t="s">
        <v>98</v>
      </c>
      <c r="F24" s="57" t="s">
        <v>117</v>
      </c>
      <c r="G24" s="58" t="s">
        <v>25</v>
      </c>
    </row>
    <row r="25" spans="1:7" ht="14.25" x14ac:dyDescent="0.2">
      <c r="A25" s="36">
        <v>24</v>
      </c>
      <c r="B25" s="56" t="s">
        <v>162</v>
      </c>
      <c r="C25" s="56" t="s">
        <v>163</v>
      </c>
      <c r="D25" s="56" t="s">
        <v>132</v>
      </c>
      <c r="E25" s="56" t="s">
        <v>98</v>
      </c>
      <c r="F25" s="57" t="s">
        <v>117</v>
      </c>
      <c r="G25" s="58" t="s">
        <v>25</v>
      </c>
    </row>
    <row r="26" spans="1:7" ht="14.25" x14ac:dyDescent="0.2">
      <c r="A26" s="36">
        <v>25</v>
      </c>
      <c r="B26" s="56" t="s">
        <v>164</v>
      </c>
      <c r="C26" s="56" t="s">
        <v>165</v>
      </c>
      <c r="D26" s="56" t="s">
        <v>132</v>
      </c>
      <c r="E26" s="56" t="s">
        <v>98</v>
      </c>
      <c r="F26" s="57" t="s">
        <v>117</v>
      </c>
      <c r="G26" s="58" t="s">
        <v>25</v>
      </c>
    </row>
    <row r="27" spans="1:7" ht="14.25" x14ac:dyDescent="0.2">
      <c r="A27" s="36">
        <v>26</v>
      </c>
      <c r="B27" s="56" t="s">
        <v>166</v>
      </c>
      <c r="C27" s="56" t="s">
        <v>167</v>
      </c>
      <c r="D27" s="56" t="s">
        <v>132</v>
      </c>
      <c r="E27" s="56" t="s">
        <v>98</v>
      </c>
      <c r="F27" s="57" t="s">
        <v>117</v>
      </c>
      <c r="G27" s="58" t="s">
        <v>25</v>
      </c>
    </row>
    <row r="28" spans="1:7" ht="14.25" x14ac:dyDescent="0.2">
      <c r="A28" s="36">
        <v>27</v>
      </c>
      <c r="B28" s="56" t="s">
        <v>168</v>
      </c>
      <c r="C28" s="56" t="s">
        <v>169</v>
      </c>
      <c r="D28" s="56" t="s">
        <v>170</v>
      </c>
      <c r="E28" s="56" t="s">
        <v>116</v>
      </c>
      <c r="F28" s="57" t="s">
        <v>117</v>
      </c>
      <c r="G28" s="58" t="s">
        <v>25</v>
      </c>
    </row>
    <row r="29" spans="1:7" ht="14.25" x14ac:dyDescent="0.2">
      <c r="A29" s="36">
        <v>28</v>
      </c>
      <c r="B29" s="56" t="s">
        <v>171</v>
      </c>
      <c r="C29" s="56" t="s">
        <v>172</v>
      </c>
      <c r="D29" s="56" t="s">
        <v>170</v>
      </c>
      <c r="E29" s="56" t="s">
        <v>116</v>
      </c>
      <c r="F29" s="57" t="s">
        <v>117</v>
      </c>
      <c r="G29" s="58" t="s">
        <v>25</v>
      </c>
    </row>
    <row r="30" spans="1:7" ht="14.25" x14ac:dyDescent="0.2">
      <c r="A30" s="36">
        <v>29</v>
      </c>
      <c r="B30" s="56" t="s">
        <v>173</v>
      </c>
      <c r="C30" s="56" t="s">
        <v>174</v>
      </c>
      <c r="D30" s="56" t="s">
        <v>170</v>
      </c>
      <c r="E30" s="56" t="s">
        <v>116</v>
      </c>
      <c r="F30" s="57" t="s">
        <v>117</v>
      </c>
      <c r="G30" s="58" t="s">
        <v>25</v>
      </c>
    </row>
    <row r="31" spans="1:7" ht="14.25" x14ac:dyDescent="0.2">
      <c r="A31" s="36">
        <v>30</v>
      </c>
      <c r="B31" s="56" t="s">
        <v>175</v>
      </c>
      <c r="C31" s="56" t="s">
        <v>142</v>
      </c>
      <c r="D31" s="56" t="s">
        <v>170</v>
      </c>
      <c r="E31" s="56" t="s">
        <v>116</v>
      </c>
      <c r="F31" s="57" t="s">
        <v>117</v>
      </c>
      <c r="G31" s="58" t="s">
        <v>25</v>
      </c>
    </row>
    <row r="32" spans="1:7" ht="14.25" x14ac:dyDescent="0.2">
      <c r="A32" s="36">
        <v>31</v>
      </c>
      <c r="B32" s="56" t="s">
        <v>176</v>
      </c>
      <c r="C32" s="56" t="s">
        <v>167</v>
      </c>
      <c r="D32" s="56" t="s">
        <v>170</v>
      </c>
      <c r="E32" s="56" t="s">
        <v>98</v>
      </c>
      <c r="F32" s="57" t="s">
        <v>117</v>
      </c>
      <c r="G32" s="58" t="s">
        <v>25</v>
      </c>
    </row>
    <row r="33" spans="1:7" ht="14.25" x14ac:dyDescent="0.2">
      <c r="A33" s="36">
        <v>32</v>
      </c>
      <c r="B33" s="56" t="s">
        <v>164</v>
      </c>
      <c r="C33" s="56" t="s">
        <v>177</v>
      </c>
      <c r="D33" s="56" t="s">
        <v>170</v>
      </c>
      <c r="E33" s="56" t="s">
        <v>98</v>
      </c>
      <c r="F33" s="57" t="s">
        <v>117</v>
      </c>
      <c r="G33" s="58" t="s">
        <v>25</v>
      </c>
    </row>
    <row r="34" spans="1:7" ht="14.25" x14ac:dyDescent="0.2">
      <c r="A34" s="36">
        <v>33</v>
      </c>
      <c r="B34" s="56" t="s">
        <v>178</v>
      </c>
      <c r="C34" s="56" t="s">
        <v>123</v>
      </c>
      <c r="D34" s="56" t="s">
        <v>170</v>
      </c>
      <c r="E34" s="56" t="s">
        <v>98</v>
      </c>
      <c r="F34" s="57" t="s">
        <v>117</v>
      </c>
      <c r="G34" s="58" t="s">
        <v>25</v>
      </c>
    </row>
    <row r="35" spans="1:7" ht="14.25" x14ac:dyDescent="0.2">
      <c r="A35" s="36">
        <v>34</v>
      </c>
      <c r="B35" s="56" t="s">
        <v>179</v>
      </c>
      <c r="C35" s="56" t="s">
        <v>144</v>
      </c>
      <c r="D35" s="56" t="s">
        <v>170</v>
      </c>
      <c r="E35" s="56" t="s">
        <v>98</v>
      </c>
      <c r="F35" s="57" t="s">
        <v>117</v>
      </c>
      <c r="G35" s="58" t="s">
        <v>25</v>
      </c>
    </row>
    <row r="36" spans="1:7" ht="14.25" x14ac:dyDescent="0.2">
      <c r="A36" s="36">
        <v>35</v>
      </c>
      <c r="B36" s="56" t="s">
        <v>180</v>
      </c>
      <c r="C36" s="56" t="s">
        <v>181</v>
      </c>
      <c r="D36" s="56" t="s">
        <v>170</v>
      </c>
      <c r="E36" s="56" t="s">
        <v>98</v>
      </c>
      <c r="F36" s="57" t="s">
        <v>117</v>
      </c>
      <c r="G36" s="58" t="s">
        <v>25</v>
      </c>
    </row>
    <row r="37" spans="1:7" ht="14.25" x14ac:dyDescent="0.2">
      <c r="A37" s="36">
        <v>36</v>
      </c>
      <c r="B37" s="56" t="s">
        <v>182</v>
      </c>
      <c r="C37" s="56" t="s">
        <v>163</v>
      </c>
      <c r="D37" s="56" t="s">
        <v>170</v>
      </c>
      <c r="E37" s="56" t="s">
        <v>98</v>
      </c>
      <c r="F37" s="57" t="s">
        <v>117</v>
      </c>
      <c r="G37" s="58" t="s">
        <v>25</v>
      </c>
    </row>
    <row r="38" spans="1:7" ht="14.25" x14ac:dyDescent="0.2">
      <c r="A38" s="36">
        <v>37</v>
      </c>
      <c r="B38" s="56" t="s">
        <v>183</v>
      </c>
      <c r="C38" s="56" t="s">
        <v>114</v>
      </c>
      <c r="D38" s="56" t="s">
        <v>170</v>
      </c>
      <c r="E38" s="56" t="s">
        <v>98</v>
      </c>
      <c r="F38" s="57" t="s">
        <v>117</v>
      </c>
      <c r="G38" s="58" t="s">
        <v>25</v>
      </c>
    </row>
    <row r="39" spans="1:7" ht="14.25" x14ac:dyDescent="0.2">
      <c r="A39" s="36">
        <v>38</v>
      </c>
      <c r="B39" s="56" t="s">
        <v>184</v>
      </c>
      <c r="C39" s="56" t="s">
        <v>146</v>
      </c>
      <c r="D39" s="56" t="s">
        <v>170</v>
      </c>
      <c r="E39" s="56" t="s">
        <v>98</v>
      </c>
      <c r="F39" s="57" t="s">
        <v>117</v>
      </c>
      <c r="G39" s="58" t="s">
        <v>25</v>
      </c>
    </row>
    <row r="40" spans="1:7" ht="14.25" x14ac:dyDescent="0.2">
      <c r="A40" s="36">
        <v>39</v>
      </c>
      <c r="B40" s="56" t="s">
        <v>185</v>
      </c>
      <c r="C40" s="56" t="s">
        <v>186</v>
      </c>
      <c r="D40" s="56" t="s">
        <v>170</v>
      </c>
      <c r="E40" s="56" t="s">
        <v>98</v>
      </c>
      <c r="F40" s="57" t="s">
        <v>117</v>
      </c>
      <c r="G40" s="58" t="s">
        <v>25</v>
      </c>
    </row>
    <row r="41" spans="1:7" ht="14.25" x14ac:dyDescent="0.2">
      <c r="A41" s="36">
        <v>40</v>
      </c>
      <c r="B41" s="56" t="s">
        <v>187</v>
      </c>
      <c r="C41" s="56" t="s">
        <v>188</v>
      </c>
      <c r="D41" s="56" t="s">
        <v>115</v>
      </c>
      <c r="E41" s="56" t="s">
        <v>116</v>
      </c>
      <c r="F41" s="57" t="s">
        <v>189</v>
      </c>
      <c r="G41" s="25" t="s">
        <v>25</v>
      </c>
    </row>
    <row r="42" spans="1:7" ht="14.25" x14ac:dyDescent="0.2">
      <c r="A42" s="36">
        <v>41</v>
      </c>
      <c r="B42" s="56"/>
      <c r="C42" s="56"/>
      <c r="D42" s="56"/>
      <c r="E42" s="56"/>
      <c r="F42" s="57" t="s">
        <v>117</v>
      </c>
      <c r="G42" s="25"/>
    </row>
    <row r="43" spans="1:7" ht="14.25" x14ac:dyDescent="0.2">
      <c r="A43" s="36">
        <v>42</v>
      </c>
      <c r="B43" s="56"/>
      <c r="C43" s="56"/>
      <c r="D43" s="56"/>
      <c r="E43" s="56"/>
      <c r="F43" s="57"/>
      <c r="G43" s="25"/>
    </row>
    <row r="44" spans="1:7" ht="14.25" x14ac:dyDescent="0.2">
      <c r="A44" s="36">
        <v>43</v>
      </c>
      <c r="B44" s="56"/>
      <c r="C44" s="56"/>
      <c r="D44" s="56"/>
      <c r="E44" s="56"/>
      <c r="F44" s="57"/>
      <c r="G44" s="25"/>
    </row>
    <row r="45" spans="1:7" ht="14.25" x14ac:dyDescent="0.2">
      <c r="A45" s="36">
        <v>44</v>
      </c>
      <c r="B45" s="56"/>
      <c r="C45" s="56"/>
      <c r="D45" s="56"/>
      <c r="E45" s="56"/>
      <c r="F45" s="57"/>
      <c r="G45" s="25"/>
    </row>
    <row r="46" spans="1:7" ht="14.25" x14ac:dyDescent="0.2">
      <c r="A46" s="36">
        <v>45</v>
      </c>
      <c r="B46" s="56"/>
      <c r="C46" s="56"/>
      <c r="D46" s="56"/>
      <c r="E46" s="56"/>
      <c r="F46" s="57"/>
      <c r="G46" s="25"/>
    </row>
    <row r="47" spans="1:7" ht="14.25" x14ac:dyDescent="0.2">
      <c r="A47" s="36">
        <v>46</v>
      </c>
      <c r="B47" s="56"/>
      <c r="C47" s="56"/>
      <c r="D47" s="56"/>
      <c r="E47" s="56"/>
      <c r="F47" s="57"/>
      <c r="G47" s="25"/>
    </row>
    <row r="48" spans="1:7" ht="14.25" x14ac:dyDescent="0.2">
      <c r="A48" s="36">
        <v>47</v>
      </c>
      <c r="B48" s="56"/>
      <c r="C48" s="56"/>
      <c r="D48" s="56"/>
      <c r="E48" s="56"/>
      <c r="F48" s="57"/>
      <c r="G48" s="25"/>
    </row>
    <row r="49" spans="1:7" ht="14.25" x14ac:dyDescent="0.2">
      <c r="A49" s="36">
        <v>48</v>
      </c>
      <c r="B49" s="56"/>
      <c r="C49" s="56"/>
      <c r="D49" s="56"/>
      <c r="E49" s="56"/>
      <c r="F49" s="57"/>
      <c r="G49" s="25"/>
    </row>
    <row r="50" spans="1:7" ht="14.25" x14ac:dyDescent="0.2">
      <c r="A50" s="36">
        <v>49</v>
      </c>
      <c r="B50" s="56"/>
      <c r="C50" s="56"/>
      <c r="D50" s="56"/>
      <c r="E50" s="56"/>
      <c r="F50" s="57"/>
      <c r="G50" s="25"/>
    </row>
    <row r="51" spans="1:7" ht="14.25" x14ac:dyDescent="0.2">
      <c r="A51" s="36">
        <v>50</v>
      </c>
      <c r="B51" s="56"/>
      <c r="C51" s="56"/>
      <c r="D51" s="56"/>
      <c r="E51" s="56"/>
      <c r="F51" s="57"/>
      <c r="G51" s="25"/>
    </row>
    <row r="52" spans="1:7" ht="14.25" x14ac:dyDescent="0.2">
      <c r="A52" s="36">
        <v>51</v>
      </c>
      <c r="B52" s="56"/>
      <c r="C52" s="56"/>
      <c r="D52" s="56"/>
      <c r="E52" s="56"/>
      <c r="F52" s="57"/>
      <c r="G52" s="25"/>
    </row>
    <row r="53" spans="1:7" ht="14.25" x14ac:dyDescent="0.2">
      <c r="A53" s="36">
        <v>52</v>
      </c>
      <c r="B53" s="56"/>
      <c r="C53" s="56"/>
      <c r="D53" s="56"/>
      <c r="E53" s="56"/>
      <c r="F53" s="57"/>
      <c r="G53" s="25"/>
    </row>
    <row r="54" spans="1:7" ht="14.25" x14ac:dyDescent="0.2">
      <c r="A54" s="36">
        <v>53</v>
      </c>
      <c r="B54" s="56"/>
      <c r="C54" s="56"/>
      <c r="D54" s="56"/>
      <c r="E54" s="56"/>
      <c r="F54" s="57"/>
      <c r="G54" s="25"/>
    </row>
    <row r="55" spans="1:7" ht="14.25" x14ac:dyDescent="0.2">
      <c r="A55" s="36">
        <v>54</v>
      </c>
      <c r="B55" s="56"/>
      <c r="C55" s="56"/>
      <c r="D55" s="56"/>
      <c r="E55" s="56"/>
      <c r="F55" s="57"/>
      <c r="G55" s="25"/>
    </row>
    <row r="56" spans="1:7" ht="14.25" x14ac:dyDescent="0.2">
      <c r="A56" s="36">
        <v>55</v>
      </c>
      <c r="B56" s="56"/>
      <c r="C56" s="56"/>
      <c r="D56" s="56"/>
      <c r="E56" s="56"/>
      <c r="F56" s="57"/>
      <c r="G56" s="25"/>
    </row>
    <row r="57" spans="1:7" ht="14.25" x14ac:dyDescent="0.2">
      <c r="A57" s="36">
        <v>56</v>
      </c>
      <c r="B57" s="56"/>
      <c r="C57" s="56"/>
      <c r="D57" s="56"/>
      <c r="E57" s="56"/>
      <c r="F57" s="57"/>
      <c r="G57" s="25"/>
    </row>
    <row r="58" spans="1:7" ht="14.25" x14ac:dyDescent="0.2">
      <c r="A58" s="36">
        <v>57</v>
      </c>
      <c r="B58" s="56"/>
      <c r="C58" s="56"/>
      <c r="D58" s="56"/>
      <c r="E58" s="56"/>
      <c r="F58" s="57"/>
      <c r="G58" s="25"/>
    </row>
    <row r="59" spans="1:7" ht="14.25" x14ac:dyDescent="0.2">
      <c r="A59" s="36">
        <v>58</v>
      </c>
      <c r="B59" s="25" t="s">
        <v>190</v>
      </c>
      <c r="C59" s="25" t="s">
        <v>191</v>
      </c>
      <c r="D59" s="25" t="s">
        <v>115</v>
      </c>
      <c r="E59" s="56" t="s">
        <v>116</v>
      </c>
      <c r="F59" s="57" t="s">
        <v>117</v>
      </c>
      <c r="G59" s="25" t="s">
        <v>26</v>
      </c>
    </row>
    <row r="60" spans="1:7" ht="14.25" x14ac:dyDescent="0.2">
      <c r="A60" s="36">
        <v>59</v>
      </c>
      <c r="B60" s="25" t="s">
        <v>192</v>
      </c>
      <c r="C60" s="25" t="s">
        <v>193</v>
      </c>
      <c r="D60" s="25" t="s">
        <v>115</v>
      </c>
      <c r="E60" s="56" t="s">
        <v>116</v>
      </c>
      <c r="F60" s="57" t="s">
        <v>117</v>
      </c>
      <c r="G60" s="25" t="s">
        <v>26</v>
      </c>
    </row>
    <row r="61" spans="1:7" ht="14.25" x14ac:dyDescent="0.2">
      <c r="A61" s="36">
        <v>60</v>
      </c>
      <c r="B61" s="25" t="s">
        <v>194</v>
      </c>
      <c r="C61" s="25" t="s">
        <v>195</v>
      </c>
      <c r="D61" s="25" t="s">
        <v>115</v>
      </c>
      <c r="E61" s="56" t="s">
        <v>116</v>
      </c>
      <c r="F61" s="57" t="s">
        <v>117</v>
      </c>
      <c r="G61" s="25" t="s">
        <v>26</v>
      </c>
    </row>
    <row r="62" spans="1:7" ht="14.25" x14ac:dyDescent="0.2">
      <c r="A62" s="36">
        <v>61</v>
      </c>
      <c r="B62" s="25" t="s">
        <v>196</v>
      </c>
      <c r="C62" s="25" t="s">
        <v>197</v>
      </c>
      <c r="D62" s="25" t="s">
        <v>115</v>
      </c>
      <c r="E62" s="56" t="s">
        <v>116</v>
      </c>
      <c r="F62" s="57" t="s">
        <v>117</v>
      </c>
      <c r="G62" s="25" t="s">
        <v>26</v>
      </c>
    </row>
    <row r="63" spans="1:7" ht="14.25" x14ac:dyDescent="0.2">
      <c r="A63" s="36">
        <v>62</v>
      </c>
      <c r="B63" s="25" t="s">
        <v>198</v>
      </c>
      <c r="C63" s="25" t="s">
        <v>199</v>
      </c>
      <c r="D63" s="25" t="s">
        <v>115</v>
      </c>
      <c r="E63" s="56" t="s">
        <v>116</v>
      </c>
      <c r="F63" s="57" t="s">
        <v>117</v>
      </c>
      <c r="G63" s="25" t="s">
        <v>26</v>
      </c>
    </row>
    <row r="64" spans="1:7" ht="14.25" x14ac:dyDescent="0.2">
      <c r="A64" s="36">
        <v>63</v>
      </c>
      <c r="B64" s="25" t="s">
        <v>200</v>
      </c>
      <c r="C64" s="25" t="s">
        <v>201</v>
      </c>
      <c r="D64" s="25" t="s">
        <v>115</v>
      </c>
      <c r="E64" s="56" t="s">
        <v>116</v>
      </c>
      <c r="F64" s="57" t="s">
        <v>117</v>
      </c>
      <c r="G64" s="25" t="s">
        <v>26</v>
      </c>
    </row>
    <row r="65" spans="1:7" ht="14.25" x14ac:dyDescent="0.2">
      <c r="A65" s="36">
        <v>64</v>
      </c>
      <c r="B65" s="25" t="s">
        <v>202</v>
      </c>
      <c r="C65" s="25" t="s">
        <v>203</v>
      </c>
      <c r="D65" s="25" t="s">
        <v>115</v>
      </c>
      <c r="E65" s="56" t="s">
        <v>116</v>
      </c>
      <c r="F65" s="57" t="s">
        <v>117</v>
      </c>
      <c r="G65" s="25" t="s">
        <v>26</v>
      </c>
    </row>
    <row r="66" spans="1:7" ht="14.25" x14ac:dyDescent="0.2">
      <c r="A66" s="36">
        <v>65</v>
      </c>
      <c r="B66" s="25" t="s">
        <v>204</v>
      </c>
      <c r="C66" s="25" t="s">
        <v>205</v>
      </c>
      <c r="D66" s="25" t="s">
        <v>115</v>
      </c>
      <c r="E66" s="56" t="s">
        <v>116</v>
      </c>
      <c r="F66" s="57" t="s">
        <v>117</v>
      </c>
      <c r="G66" s="25" t="s">
        <v>26</v>
      </c>
    </row>
    <row r="67" spans="1:7" ht="14.25" x14ac:dyDescent="0.2">
      <c r="A67" s="36">
        <v>66</v>
      </c>
      <c r="B67" s="25" t="s">
        <v>206</v>
      </c>
      <c r="C67" s="25" t="s">
        <v>207</v>
      </c>
      <c r="D67" s="25" t="s">
        <v>115</v>
      </c>
      <c r="E67" s="56" t="s">
        <v>116</v>
      </c>
      <c r="F67" s="57" t="s">
        <v>117</v>
      </c>
      <c r="G67" s="25" t="s">
        <v>26</v>
      </c>
    </row>
    <row r="68" spans="1:7" ht="14.25" x14ac:dyDescent="0.2">
      <c r="A68" s="36">
        <v>67</v>
      </c>
      <c r="B68" s="25" t="s">
        <v>208</v>
      </c>
      <c r="C68" s="25" t="s">
        <v>209</v>
      </c>
      <c r="D68" s="25" t="s">
        <v>115</v>
      </c>
      <c r="E68" s="56" t="s">
        <v>116</v>
      </c>
      <c r="F68" s="57" t="s">
        <v>117</v>
      </c>
      <c r="G68" s="25" t="s">
        <v>26</v>
      </c>
    </row>
    <row r="69" spans="1:7" ht="14.25" x14ac:dyDescent="0.2">
      <c r="A69" s="36">
        <v>68</v>
      </c>
      <c r="B69" s="25" t="s">
        <v>210</v>
      </c>
      <c r="C69" s="25" t="s">
        <v>211</v>
      </c>
      <c r="D69" s="25" t="s">
        <v>115</v>
      </c>
      <c r="E69" s="56" t="s">
        <v>116</v>
      </c>
      <c r="F69" s="57" t="s">
        <v>117</v>
      </c>
      <c r="G69" s="25" t="s">
        <v>26</v>
      </c>
    </row>
    <row r="70" spans="1:7" ht="14.25" x14ac:dyDescent="0.2">
      <c r="A70" s="36">
        <v>69</v>
      </c>
      <c r="B70" s="25" t="s">
        <v>212</v>
      </c>
      <c r="C70" s="25" t="s">
        <v>213</v>
      </c>
      <c r="D70" s="25" t="s">
        <v>115</v>
      </c>
      <c r="E70" s="56" t="s">
        <v>116</v>
      </c>
      <c r="F70" s="57" t="s">
        <v>117</v>
      </c>
      <c r="G70" s="25" t="s">
        <v>26</v>
      </c>
    </row>
    <row r="71" spans="1:7" ht="14.25" x14ac:dyDescent="0.2">
      <c r="A71" s="36">
        <v>70</v>
      </c>
      <c r="B71" s="25" t="s">
        <v>198</v>
      </c>
      <c r="C71" s="25" t="s">
        <v>214</v>
      </c>
      <c r="D71" s="25" t="s">
        <v>115</v>
      </c>
      <c r="E71" s="56" t="s">
        <v>116</v>
      </c>
      <c r="F71" s="57" t="s">
        <v>117</v>
      </c>
      <c r="G71" s="25" t="s">
        <v>26</v>
      </c>
    </row>
    <row r="72" spans="1:7" ht="14.25" x14ac:dyDescent="0.2">
      <c r="A72" s="36">
        <v>71</v>
      </c>
      <c r="B72" s="25" t="s">
        <v>215</v>
      </c>
      <c r="C72" s="25" t="s">
        <v>216</v>
      </c>
      <c r="D72" s="25" t="s">
        <v>115</v>
      </c>
      <c r="E72" s="56" t="s">
        <v>116</v>
      </c>
      <c r="F72" s="57" t="s">
        <v>117</v>
      </c>
      <c r="G72" s="25" t="s">
        <v>26</v>
      </c>
    </row>
    <row r="73" spans="1:7" ht="14.25" x14ac:dyDescent="0.2">
      <c r="A73" s="36">
        <v>72</v>
      </c>
      <c r="B73" s="25" t="s">
        <v>217</v>
      </c>
      <c r="C73" s="25" t="s">
        <v>218</v>
      </c>
      <c r="D73" s="25" t="s">
        <v>115</v>
      </c>
      <c r="E73" s="56" t="s">
        <v>116</v>
      </c>
      <c r="F73" s="57" t="s">
        <v>117</v>
      </c>
      <c r="G73" s="25" t="s">
        <v>26</v>
      </c>
    </row>
    <row r="74" spans="1:7" ht="14.25" x14ac:dyDescent="0.2">
      <c r="A74" s="36">
        <v>73</v>
      </c>
      <c r="B74" s="25" t="s">
        <v>219</v>
      </c>
      <c r="C74" s="25" t="s">
        <v>136</v>
      </c>
      <c r="D74" s="25" t="s">
        <v>115</v>
      </c>
      <c r="E74" s="56" t="s">
        <v>116</v>
      </c>
      <c r="F74" s="57" t="s">
        <v>117</v>
      </c>
      <c r="G74" s="25" t="s">
        <v>26</v>
      </c>
    </row>
    <row r="75" spans="1:7" ht="14.25" x14ac:dyDescent="0.2">
      <c r="A75" s="36">
        <v>74</v>
      </c>
      <c r="B75" s="25" t="s">
        <v>220</v>
      </c>
      <c r="C75" s="25" t="s">
        <v>221</v>
      </c>
      <c r="D75" s="25" t="s">
        <v>115</v>
      </c>
      <c r="E75" s="56" t="s">
        <v>116</v>
      </c>
      <c r="F75" s="57" t="s">
        <v>117</v>
      </c>
      <c r="G75" s="25" t="s">
        <v>26</v>
      </c>
    </row>
    <row r="76" spans="1:7" ht="14.25" x14ac:dyDescent="0.2">
      <c r="A76" s="36">
        <v>75</v>
      </c>
      <c r="B76" s="25" t="s">
        <v>222</v>
      </c>
      <c r="C76" s="25" t="s">
        <v>223</v>
      </c>
      <c r="D76" s="25" t="s">
        <v>115</v>
      </c>
      <c r="E76" s="56" t="s">
        <v>98</v>
      </c>
      <c r="F76" s="57" t="s">
        <v>117</v>
      </c>
      <c r="G76" s="25" t="s">
        <v>26</v>
      </c>
    </row>
    <row r="77" spans="1:7" ht="14.25" x14ac:dyDescent="0.2">
      <c r="A77" s="36">
        <v>76</v>
      </c>
      <c r="B77" s="25" t="s">
        <v>224</v>
      </c>
      <c r="C77" s="25" t="s">
        <v>225</v>
      </c>
      <c r="D77" s="25" t="s">
        <v>115</v>
      </c>
      <c r="E77" s="56" t="s">
        <v>98</v>
      </c>
      <c r="F77" s="57" t="s">
        <v>117</v>
      </c>
      <c r="G77" s="25" t="s">
        <v>26</v>
      </c>
    </row>
    <row r="78" spans="1:7" ht="14.25" x14ac:dyDescent="0.2">
      <c r="A78" s="36">
        <v>77</v>
      </c>
      <c r="B78" s="25" t="s">
        <v>226</v>
      </c>
      <c r="C78" s="25" t="s">
        <v>227</v>
      </c>
      <c r="D78" s="25" t="s">
        <v>115</v>
      </c>
      <c r="E78" s="56" t="s">
        <v>98</v>
      </c>
      <c r="F78" s="57" t="s">
        <v>117</v>
      </c>
      <c r="G78" s="25" t="s">
        <v>26</v>
      </c>
    </row>
    <row r="79" spans="1:7" ht="14.25" x14ac:dyDescent="0.2">
      <c r="A79" s="36">
        <v>78</v>
      </c>
      <c r="B79" s="25" t="s">
        <v>228</v>
      </c>
      <c r="C79" s="25" t="s">
        <v>229</v>
      </c>
      <c r="D79" s="25" t="s">
        <v>115</v>
      </c>
      <c r="E79" s="56" t="s">
        <v>98</v>
      </c>
      <c r="F79" s="57" t="s">
        <v>117</v>
      </c>
      <c r="G79" s="25" t="s">
        <v>26</v>
      </c>
    </row>
    <row r="80" spans="1:7" ht="14.25" x14ac:dyDescent="0.2">
      <c r="A80" s="36">
        <v>79</v>
      </c>
      <c r="B80" s="25" t="s">
        <v>230</v>
      </c>
      <c r="C80" s="25" t="s">
        <v>231</v>
      </c>
      <c r="D80" s="25" t="s">
        <v>115</v>
      </c>
      <c r="E80" s="56" t="s">
        <v>98</v>
      </c>
      <c r="F80" s="57" t="s">
        <v>117</v>
      </c>
      <c r="G80" s="25" t="s">
        <v>26</v>
      </c>
    </row>
    <row r="81" spans="1:7" ht="14.25" x14ac:dyDescent="0.2">
      <c r="A81" s="36">
        <v>80</v>
      </c>
      <c r="B81" s="25" t="s">
        <v>232</v>
      </c>
      <c r="C81" s="25" t="s">
        <v>233</v>
      </c>
      <c r="D81" s="25" t="s">
        <v>115</v>
      </c>
      <c r="E81" s="56" t="s">
        <v>98</v>
      </c>
      <c r="F81" s="57" t="s">
        <v>117</v>
      </c>
      <c r="G81" s="25" t="s">
        <v>26</v>
      </c>
    </row>
    <row r="82" spans="1:7" ht="14.25" x14ac:dyDescent="0.2">
      <c r="A82" s="36">
        <v>81</v>
      </c>
      <c r="B82" s="25" t="s">
        <v>234</v>
      </c>
      <c r="C82" s="25" t="s">
        <v>235</v>
      </c>
      <c r="D82" s="25" t="s">
        <v>115</v>
      </c>
      <c r="E82" s="56" t="s">
        <v>98</v>
      </c>
      <c r="F82" s="57" t="s">
        <v>117</v>
      </c>
      <c r="G82" s="25" t="s">
        <v>26</v>
      </c>
    </row>
    <row r="83" spans="1:7" ht="14.25" x14ac:dyDescent="0.2">
      <c r="A83" s="36">
        <v>82</v>
      </c>
      <c r="B83" s="25" t="s">
        <v>226</v>
      </c>
      <c r="C83" s="25" t="s">
        <v>236</v>
      </c>
      <c r="D83" s="25" t="s">
        <v>115</v>
      </c>
      <c r="E83" s="56" t="s">
        <v>98</v>
      </c>
      <c r="F83" s="57" t="s">
        <v>117</v>
      </c>
      <c r="G83" s="25" t="s">
        <v>26</v>
      </c>
    </row>
    <row r="84" spans="1:7" ht="14.25" x14ac:dyDescent="0.2">
      <c r="A84" s="36">
        <v>83</v>
      </c>
      <c r="B84" s="25" t="s">
        <v>237</v>
      </c>
      <c r="C84" s="25" t="s">
        <v>238</v>
      </c>
      <c r="D84" s="25" t="s">
        <v>115</v>
      </c>
      <c r="E84" s="56" t="s">
        <v>98</v>
      </c>
      <c r="F84" s="57" t="s">
        <v>117</v>
      </c>
      <c r="G84" s="25" t="s">
        <v>26</v>
      </c>
    </row>
    <row r="85" spans="1:7" ht="14.25" x14ac:dyDescent="0.2">
      <c r="A85" s="36">
        <v>84</v>
      </c>
      <c r="B85" s="25" t="s">
        <v>239</v>
      </c>
      <c r="C85" s="25" t="s">
        <v>240</v>
      </c>
      <c r="D85" s="25" t="s">
        <v>115</v>
      </c>
      <c r="E85" s="56" t="s">
        <v>98</v>
      </c>
      <c r="F85" s="57" t="s">
        <v>117</v>
      </c>
      <c r="G85" s="25" t="s">
        <v>26</v>
      </c>
    </row>
    <row r="86" spans="1:7" ht="14.25" x14ac:dyDescent="0.2">
      <c r="A86" s="36">
        <v>85</v>
      </c>
      <c r="B86" s="25" t="s">
        <v>241</v>
      </c>
      <c r="C86" s="25" t="s">
        <v>242</v>
      </c>
      <c r="D86" s="25" t="s">
        <v>115</v>
      </c>
      <c r="E86" s="56" t="s">
        <v>98</v>
      </c>
      <c r="F86" s="57" t="s">
        <v>117</v>
      </c>
      <c r="G86" s="25" t="s">
        <v>26</v>
      </c>
    </row>
    <row r="87" spans="1:7" ht="14.25" x14ac:dyDescent="0.2">
      <c r="A87" s="36">
        <v>86</v>
      </c>
      <c r="B87" s="25" t="s">
        <v>243</v>
      </c>
      <c r="C87" s="25" t="s">
        <v>244</v>
      </c>
      <c r="D87" s="25" t="s">
        <v>132</v>
      </c>
      <c r="E87" s="56" t="s">
        <v>116</v>
      </c>
      <c r="F87" s="57" t="s">
        <v>117</v>
      </c>
      <c r="G87" s="25" t="s">
        <v>26</v>
      </c>
    </row>
    <row r="88" spans="1:7" ht="14.25" x14ac:dyDescent="0.2">
      <c r="A88" s="36">
        <v>87</v>
      </c>
      <c r="B88" s="25" t="s">
        <v>245</v>
      </c>
      <c r="C88" s="25" t="s">
        <v>246</v>
      </c>
      <c r="D88" s="25" t="s">
        <v>132</v>
      </c>
      <c r="E88" s="56" t="s">
        <v>116</v>
      </c>
      <c r="F88" s="57" t="s">
        <v>117</v>
      </c>
      <c r="G88" s="25" t="s">
        <v>26</v>
      </c>
    </row>
    <row r="89" spans="1:7" ht="14.25" x14ac:dyDescent="0.2">
      <c r="A89" s="36">
        <v>88</v>
      </c>
      <c r="B89" s="25" t="s">
        <v>247</v>
      </c>
      <c r="C89" s="25" t="s">
        <v>248</v>
      </c>
      <c r="D89" s="25" t="s">
        <v>132</v>
      </c>
      <c r="E89" s="56" t="s">
        <v>116</v>
      </c>
      <c r="F89" s="57" t="s">
        <v>117</v>
      </c>
      <c r="G89" s="25" t="s">
        <v>26</v>
      </c>
    </row>
    <row r="90" spans="1:7" ht="14.25" x14ac:dyDescent="0.2">
      <c r="A90" s="36">
        <v>89</v>
      </c>
      <c r="B90" s="25" t="s">
        <v>249</v>
      </c>
      <c r="C90" s="25" t="s">
        <v>146</v>
      </c>
      <c r="D90" s="25" t="s">
        <v>132</v>
      </c>
      <c r="E90" s="56" t="s">
        <v>116</v>
      </c>
      <c r="F90" s="57" t="s">
        <v>117</v>
      </c>
      <c r="G90" s="25" t="s">
        <v>26</v>
      </c>
    </row>
    <row r="91" spans="1:7" ht="14.25" x14ac:dyDescent="0.2">
      <c r="A91" s="36">
        <v>90</v>
      </c>
      <c r="B91" s="25" t="s">
        <v>250</v>
      </c>
      <c r="C91" s="25" t="s">
        <v>251</v>
      </c>
      <c r="D91" s="25" t="s">
        <v>132</v>
      </c>
      <c r="E91" s="56" t="s">
        <v>116</v>
      </c>
      <c r="F91" s="57" t="s">
        <v>117</v>
      </c>
      <c r="G91" s="25" t="s">
        <v>26</v>
      </c>
    </row>
    <row r="92" spans="1:7" ht="14.25" x14ac:dyDescent="0.2">
      <c r="A92" s="36">
        <v>91</v>
      </c>
      <c r="B92" s="25" t="s">
        <v>200</v>
      </c>
      <c r="C92" s="25" t="s">
        <v>252</v>
      </c>
      <c r="D92" s="25" t="s">
        <v>132</v>
      </c>
      <c r="E92" s="56" t="s">
        <v>116</v>
      </c>
      <c r="F92" s="57" t="s">
        <v>117</v>
      </c>
      <c r="G92" s="25" t="s">
        <v>26</v>
      </c>
    </row>
    <row r="93" spans="1:7" ht="14.25" x14ac:dyDescent="0.2">
      <c r="A93" s="36">
        <v>92</v>
      </c>
      <c r="B93" s="25" t="s">
        <v>253</v>
      </c>
      <c r="C93" s="25" t="s">
        <v>254</v>
      </c>
      <c r="D93" s="25" t="s">
        <v>132</v>
      </c>
      <c r="E93" s="56" t="s">
        <v>116</v>
      </c>
      <c r="F93" s="57" t="s">
        <v>117</v>
      </c>
      <c r="G93" s="25" t="s">
        <v>26</v>
      </c>
    </row>
    <row r="94" spans="1:7" ht="14.25" x14ac:dyDescent="0.2">
      <c r="A94" s="36">
        <v>93</v>
      </c>
      <c r="B94" s="25" t="s">
        <v>255</v>
      </c>
      <c r="C94" s="25" t="s">
        <v>256</v>
      </c>
      <c r="D94" s="25" t="s">
        <v>132</v>
      </c>
      <c r="E94" s="56" t="s">
        <v>116</v>
      </c>
      <c r="F94" s="57" t="s">
        <v>117</v>
      </c>
      <c r="G94" s="25" t="s">
        <v>26</v>
      </c>
    </row>
    <row r="95" spans="1:7" ht="14.25" x14ac:dyDescent="0.2">
      <c r="A95" s="36">
        <v>94</v>
      </c>
      <c r="B95" s="25" t="s">
        <v>257</v>
      </c>
      <c r="C95" s="25" t="s">
        <v>258</v>
      </c>
      <c r="D95" s="25" t="s">
        <v>132</v>
      </c>
      <c r="E95" s="56" t="s">
        <v>116</v>
      </c>
      <c r="F95" s="57" t="s">
        <v>117</v>
      </c>
      <c r="G95" s="25" t="s">
        <v>26</v>
      </c>
    </row>
    <row r="96" spans="1:7" ht="14.25" x14ac:dyDescent="0.2">
      <c r="A96" s="36">
        <v>95</v>
      </c>
      <c r="B96" s="25" t="s">
        <v>145</v>
      </c>
      <c r="C96" s="25" t="s">
        <v>259</v>
      </c>
      <c r="D96" s="25" t="s">
        <v>132</v>
      </c>
      <c r="E96" s="56" t="s">
        <v>116</v>
      </c>
      <c r="F96" s="57" t="s">
        <v>117</v>
      </c>
      <c r="G96" s="25" t="s">
        <v>26</v>
      </c>
    </row>
    <row r="97" spans="1:7" ht="14.25" x14ac:dyDescent="0.2">
      <c r="A97" s="36">
        <v>96</v>
      </c>
      <c r="B97" s="25" t="s">
        <v>260</v>
      </c>
      <c r="C97" s="25" t="s">
        <v>261</v>
      </c>
      <c r="D97" s="25" t="s">
        <v>132</v>
      </c>
      <c r="E97" s="56" t="s">
        <v>116</v>
      </c>
      <c r="F97" s="57" t="s">
        <v>117</v>
      </c>
      <c r="G97" s="25" t="s">
        <v>26</v>
      </c>
    </row>
    <row r="98" spans="1:7" ht="14.25" x14ac:dyDescent="0.2">
      <c r="A98" s="36">
        <v>97</v>
      </c>
      <c r="B98" s="25" t="s">
        <v>180</v>
      </c>
      <c r="C98" s="25" t="s">
        <v>262</v>
      </c>
      <c r="D98" s="25" t="s">
        <v>132</v>
      </c>
      <c r="E98" s="56" t="s">
        <v>98</v>
      </c>
      <c r="F98" s="57" t="s">
        <v>117</v>
      </c>
      <c r="G98" s="25" t="s">
        <v>26</v>
      </c>
    </row>
    <row r="99" spans="1:7" ht="14.25" x14ac:dyDescent="0.2">
      <c r="A99" s="36">
        <v>98</v>
      </c>
      <c r="B99" s="25" t="s">
        <v>263</v>
      </c>
      <c r="C99" s="25" t="s">
        <v>264</v>
      </c>
      <c r="D99" s="25" t="s">
        <v>132</v>
      </c>
      <c r="E99" s="56" t="s">
        <v>98</v>
      </c>
      <c r="F99" s="57" t="s">
        <v>117</v>
      </c>
      <c r="G99" s="25" t="s">
        <v>26</v>
      </c>
    </row>
    <row r="100" spans="1:7" ht="14.25" x14ac:dyDescent="0.2">
      <c r="A100" s="36">
        <v>99</v>
      </c>
      <c r="B100" s="25" t="s">
        <v>241</v>
      </c>
      <c r="C100" s="25" t="s">
        <v>265</v>
      </c>
      <c r="D100" s="25" t="s">
        <v>132</v>
      </c>
      <c r="E100" s="56" t="s">
        <v>98</v>
      </c>
      <c r="F100" s="57" t="s">
        <v>117</v>
      </c>
      <c r="G100" s="25" t="s">
        <v>26</v>
      </c>
    </row>
    <row r="101" spans="1:7" ht="14.25" x14ac:dyDescent="0.2">
      <c r="A101" s="36">
        <v>100</v>
      </c>
      <c r="B101" s="25" t="s">
        <v>266</v>
      </c>
      <c r="C101" s="25" t="s">
        <v>267</v>
      </c>
      <c r="D101" s="25" t="s">
        <v>132</v>
      </c>
      <c r="E101" s="56" t="s">
        <v>98</v>
      </c>
      <c r="F101" s="57" t="s">
        <v>117</v>
      </c>
      <c r="G101" s="25" t="s">
        <v>26</v>
      </c>
    </row>
    <row r="102" spans="1:7" ht="14.25" x14ac:dyDescent="0.2">
      <c r="A102" s="36">
        <v>101</v>
      </c>
      <c r="B102" s="25" t="s">
        <v>164</v>
      </c>
      <c r="C102" s="25" t="s">
        <v>203</v>
      </c>
      <c r="D102" s="25" t="s">
        <v>132</v>
      </c>
      <c r="E102" s="56" t="s">
        <v>98</v>
      </c>
      <c r="F102" s="57" t="s">
        <v>117</v>
      </c>
      <c r="G102" s="25" t="s">
        <v>26</v>
      </c>
    </row>
    <row r="103" spans="1:7" ht="14.25" x14ac:dyDescent="0.2">
      <c r="A103" s="36">
        <v>102</v>
      </c>
      <c r="B103" s="25" t="s">
        <v>268</v>
      </c>
      <c r="C103" s="25" t="s">
        <v>269</v>
      </c>
      <c r="D103" s="25" t="s">
        <v>132</v>
      </c>
      <c r="E103" s="56" t="s">
        <v>98</v>
      </c>
      <c r="F103" s="57" t="s">
        <v>117</v>
      </c>
      <c r="G103" s="25" t="s">
        <v>26</v>
      </c>
    </row>
    <row r="104" spans="1:7" ht="14.25" x14ac:dyDescent="0.2">
      <c r="A104" s="36">
        <v>103</v>
      </c>
      <c r="B104" s="25" t="s">
        <v>270</v>
      </c>
      <c r="C104" s="25" t="s">
        <v>231</v>
      </c>
      <c r="D104" s="25" t="s">
        <v>132</v>
      </c>
      <c r="E104" s="56" t="s">
        <v>98</v>
      </c>
      <c r="F104" s="57" t="s">
        <v>117</v>
      </c>
      <c r="G104" s="25" t="s">
        <v>26</v>
      </c>
    </row>
    <row r="105" spans="1:7" ht="14.25" x14ac:dyDescent="0.2">
      <c r="A105" s="36">
        <v>104</v>
      </c>
      <c r="B105" s="25" t="s">
        <v>271</v>
      </c>
      <c r="C105" s="25" t="s">
        <v>233</v>
      </c>
      <c r="D105" s="25" t="s">
        <v>132</v>
      </c>
      <c r="E105" s="56" t="s">
        <v>98</v>
      </c>
      <c r="F105" s="57" t="s">
        <v>117</v>
      </c>
      <c r="G105" s="25" t="s">
        <v>26</v>
      </c>
    </row>
    <row r="106" spans="1:7" ht="14.25" x14ac:dyDescent="0.2">
      <c r="A106" s="36">
        <v>105</v>
      </c>
      <c r="B106" s="25" t="s">
        <v>272</v>
      </c>
      <c r="C106" s="25" t="s">
        <v>273</v>
      </c>
      <c r="D106" s="25" t="s">
        <v>132</v>
      </c>
      <c r="E106" s="56" t="s">
        <v>98</v>
      </c>
      <c r="F106" s="57" t="s">
        <v>117</v>
      </c>
      <c r="G106" s="25" t="s">
        <v>26</v>
      </c>
    </row>
    <row r="107" spans="1:7" ht="14.25" x14ac:dyDescent="0.2">
      <c r="A107" s="36">
        <v>106</v>
      </c>
      <c r="B107" s="25" t="s">
        <v>274</v>
      </c>
      <c r="C107" s="25" t="s">
        <v>275</v>
      </c>
      <c r="D107" s="25" t="s">
        <v>132</v>
      </c>
      <c r="E107" s="56" t="s">
        <v>98</v>
      </c>
      <c r="F107" s="57" t="s">
        <v>117</v>
      </c>
      <c r="G107" s="25" t="s">
        <v>26</v>
      </c>
    </row>
    <row r="108" spans="1:7" ht="14.25" x14ac:dyDescent="0.2">
      <c r="A108" s="36">
        <v>107</v>
      </c>
      <c r="B108" s="25" t="s">
        <v>276</v>
      </c>
      <c r="C108" s="25" t="s">
        <v>277</v>
      </c>
      <c r="D108" s="25" t="s">
        <v>132</v>
      </c>
      <c r="E108" s="56" t="s">
        <v>98</v>
      </c>
      <c r="F108" s="57" t="s">
        <v>117</v>
      </c>
      <c r="G108" s="25" t="s">
        <v>26</v>
      </c>
    </row>
    <row r="109" spans="1:7" ht="14.25" x14ac:dyDescent="0.2">
      <c r="A109" s="36">
        <v>108</v>
      </c>
      <c r="B109" s="25" t="s">
        <v>278</v>
      </c>
      <c r="C109" s="25" t="s">
        <v>213</v>
      </c>
      <c r="D109" s="25" t="s">
        <v>132</v>
      </c>
      <c r="E109" s="56" t="s">
        <v>98</v>
      </c>
      <c r="F109" s="57" t="s">
        <v>117</v>
      </c>
      <c r="G109" s="25" t="s">
        <v>26</v>
      </c>
    </row>
    <row r="110" spans="1:7" ht="14.25" x14ac:dyDescent="0.2">
      <c r="A110" s="36">
        <v>109</v>
      </c>
      <c r="B110" s="25" t="s">
        <v>279</v>
      </c>
      <c r="C110" s="25" t="s">
        <v>280</v>
      </c>
      <c r="D110" s="25" t="s">
        <v>132</v>
      </c>
      <c r="E110" s="56" t="s">
        <v>98</v>
      </c>
      <c r="F110" s="57" t="s">
        <v>117</v>
      </c>
      <c r="G110" s="25" t="s">
        <v>26</v>
      </c>
    </row>
    <row r="111" spans="1:7" ht="14.25" x14ac:dyDescent="0.2">
      <c r="A111" s="36">
        <v>110</v>
      </c>
      <c r="B111" s="25" t="s">
        <v>281</v>
      </c>
      <c r="C111" s="25" t="s">
        <v>282</v>
      </c>
      <c r="D111" s="25" t="s">
        <v>170</v>
      </c>
      <c r="E111" s="56" t="s">
        <v>116</v>
      </c>
      <c r="F111" s="57" t="s">
        <v>117</v>
      </c>
      <c r="G111" s="25" t="s">
        <v>26</v>
      </c>
    </row>
    <row r="112" spans="1:7" ht="14.25" x14ac:dyDescent="0.2">
      <c r="A112" s="36">
        <v>111</v>
      </c>
      <c r="B112" s="25" t="s">
        <v>283</v>
      </c>
      <c r="C112" s="25" t="s">
        <v>284</v>
      </c>
      <c r="D112" s="25" t="s">
        <v>170</v>
      </c>
      <c r="E112" s="56" t="s">
        <v>116</v>
      </c>
      <c r="F112" s="57" t="s">
        <v>117</v>
      </c>
      <c r="G112" s="25" t="s">
        <v>26</v>
      </c>
    </row>
    <row r="113" spans="1:7" ht="14.25" x14ac:dyDescent="0.2">
      <c r="A113" s="36">
        <v>112</v>
      </c>
      <c r="B113" s="25" t="s">
        <v>243</v>
      </c>
      <c r="C113" s="25" t="s">
        <v>285</v>
      </c>
      <c r="D113" s="25" t="s">
        <v>170</v>
      </c>
      <c r="E113" s="56" t="s">
        <v>116</v>
      </c>
      <c r="F113" s="57" t="s">
        <v>117</v>
      </c>
      <c r="G113" s="25" t="s">
        <v>26</v>
      </c>
    </row>
    <row r="114" spans="1:7" ht="14.25" x14ac:dyDescent="0.2">
      <c r="A114" s="36">
        <v>113</v>
      </c>
      <c r="B114" s="25" t="s">
        <v>286</v>
      </c>
      <c r="C114" s="25" t="s">
        <v>287</v>
      </c>
      <c r="D114" s="25" t="s">
        <v>170</v>
      </c>
      <c r="E114" s="56" t="s">
        <v>116</v>
      </c>
      <c r="F114" s="57" t="s">
        <v>117</v>
      </c>
      <c r="G114" s="25" t="s">
        <v>26</v>
      </c>
    </row>
    <row r="115" spans="1:7" ht="14.25" x14ac:dyDescent="0.2">
      <c r="A115" s="36">
        <v>114</v>
      </c>
      <c r="B115" s="25" t="s">
        <v>215</v>
      </c>
      <c r="C115" s="25" t="s">
        <v>288</v>
      </c>
      <c r="D115" s="25" t="s">
        <v>170</v>
      </c>
      <c r="E115" s="56" t="s">
        <v>116</v>
      </c>
      <c r="F115" s="57" t="s">
        <v>117</v>
      </c>
      <c r="G115" s="25" t="s">
        <v>26</v>
      </c>
    </row>
    <row r="116" spans="1:7" ht="14.25" x14ac:dyDescent="0.2">
      <c r="A116" s="36">
        <v>115</v>
      </c>
      <c r="B116" s="25" t="s">
        <v>289</v>
      </c>
      <c r="C116" s="25" t="s">
        <v>288</v>
      </c>
      <c r="D116" s="25" t="s">
        <v>170</v>
      </c>
      <c r="E116" s="56" t="s">
        <v>116</v>
      </c>
      <c r="F116" s="57" t="s">
        <v>117</v>
      </c>
      <c r="G116" s="25" t="s">
        <v>26</v>
      </c>
    </row>
    <row r="117" spans="1:7" ht="14.25" x14ac:dyDescent="0.2">
      <c r="A117" s="36">
        <v>116</v>
      </c>
      <c r="B117" s="25" t="s">
        <v>290</v>
      </c>
      <c r="C117" s="25" t="s">
        <v>201</v>
      </c>
      <c r="D117" s="25" t="s">
        <v>170</v>
      </c>
      <c r="E117" s="56" t="s">
        <v>116</v>
      </c>
      <c r="F117" s="57" t="s">
        <v>117</v>
      </c>
      <c r="G117" s="25" t="s">
        <v>26</v>
      </c>
    </row>
    <row r="118" spans="1:7" ht="14.25" x14ac:dyDescent="0.2">
      <c r="A118" s="36">
        <v>117</v>
      </c>
      <c r="B118" s="25" t="s">
        <v>157</v>
      </c>
      <c r="C118" s="25" t="s">
        <v>291</v>
      </c>
      <c r="D118" s="25" t="s">
        <v>170</v>
      </c>
      <c r="E118" s="56" t="s">
        <v>116</v>
      </c>
      <c r="F118" s="57" t="s">
        <v>117</v>
      </c>
      <c r="G118" s="25" t="s">
        <v>26</v>
      </c>
    </row>
    <row r="119" spans="1:7" ht="14.25" x14ac:dyDescent="0.2">
      <c r="A119" s="36">
        <v>118</v>
      </c>
      <c r="B119" s="25" t="s">
        <v>292</v>
      </c>
      <c r="C119" s="25" t="s">
        <v>293</v>
      </c>
      <c r="D119" s="25" t="s">
        <v>170</v>
      </c>
      <c r="E119" s="56" t="s">
        <v>116</v>
      </c>
      <c r="F119" s="57" t="s">
        <v>117</v>
      </c>
      <c r="G119" s="25" t="s">
        <v>26</v>
      </c>
    </row>
    <row r="120" spans="1:7" ht="14.25" x14ac:dyDescent="0.2">
      <c r="A120" s="36">
        <v>119</v>
      </c>
      <c r="B120" s="25" t="s">
        <v>294</v>
      </c>
      <c r="C120" s="25" t="s">
        <v>252</v>
      </c>
      <c r="D120" s="25" t="s">
        <v>170</v>
      </c>
      <c r="E120" s="56" t="s">
        <v>116</v>
      </c>
      <c r="F120" s="57" t="s">
        <v>117</v>
      </c>
      <c r="G120" s="25" t="s">
        <v>26</v>
      </c>
    </row>
    <row r="121" spans="1:7" ht="14.25" x14ac:dyDescent="0.2">
      <c r="A121" s="36">
        <v>120</v>
      </c>
      <c r="B121" s="25" t="s">
        <v>145</v>
      </c>
      <c r="C121" s="25" t="s">
        <v>136</v>
      </c>
      <c r="D121" s="25" t="s">
        <v>170</v>
      </c>
      <c r="E121" s="56" t="s">
        <v>116</v>
      </c>
      <c r="F121" s="57" t="s">
        <v>117</v>
      </c>
      <c r="G121" s="25" t="s">
        <v>26</v>
      </c>
    </row>
    <row r="122" spans="1:7" ht="14.25" x14ac:dyDescent="0.2">
      <c r="A122" s="36">
        <v>121</v>
      </c>
      <c r="B122" s="25" t="s">
        <v>247</v>
      </c>
      <c r="C122" s="25" t="s">
        <v>295</v>
      </c>
      <c r="D122" s="25" t="s">
        <v>170</v>
      </c>
      <c r="E122" s="56" t="s">
        <v>116</v>
      </c>
      <c r="F122" s="57" t="s">
        <v>117</v>
      </c>
      <c r="G122" s="25" t="s">
        <v>26</v>
      </c>
    </row>
    <row r="123" spans="1:7" ht="14.25" x14ac:dyDescent="0.2">
      <c r="A123" s="36">
        <v>122</v>
      </c>
      <c r="B123" s="25" t="s">
        <v>296</v>
      </c>
      <c r="C123" s="25" t="s">
        <v>297</v>
      </c>
      <c r="D123" s="25" t="s">
        <v>170</v>
      </c>
      <c r="E123" s="59" t="s">
        <v>98</v>
      </c>
      <c r="F123" s="57" t="s">
        <v>117</v>
      </c>
      <c r="G123" s="25" t="s">
        <v>26</v>
      </c>
    </row>
    <row r="124" spans="1:7" ht="14.25" x14ac:dyDescent="0.2">
      <c r="A124" s="36">
        <v>123</v>
      </c>
      <c r="B124" s="25" t="s">
        <v>164</v>
      </c>
      <c r="C124" s="25" t="s">
        <v>146</v>
      </c>
      <c r="D124" s="25" t="s">
        <v>170</v>
      </c>
      <c r="E124" s="59" t="s">
        <v>98</v>
      </c>
      <c r="F124" s="57" t="s">
        <v>117</v>
      </c>
      <c r="G124" s="25" t="s">
        <v>26</v>
      </c>
    </row>
    <row r="125" spans="1:7" ht="14.25" x14ac:dyDescent="0.2">
      <c r="A125" s="36">
        <v>124</v>
      </c>
      <c r="B125" s="25" t="s">
        <v>298</v>
      </c>
      <c r="C125" s="25" t="s">
        <v>265</v>
      </c>
      <c r="D125" s="25" t="s">
        <v>170</v>
      </c>
      <c r="E125" s="59" t="s">
        <v>98</v>
      </c>
      <c r="F125" s="57" t="s">
        <v>117</v>
      </c>
      <c r="G125" s="25" t="s">
        <v>26</v>
      </c>
    </row>
    <row r="126" spans="1:7" ht="14.25" x14ac:dyDescent="0.2">
      <c r="A126" s="36">
        <v>125</v>
      </c>
      <c r="B126" s="25" t="s">
        <v>299</v>
      </c>
      <c r="C126" s="25" t="s">
        <v>300</v>
      </c>
      <c r="D126" s="25" t="s">
        <v>170</v>
      </c>
      <c r="E126" s="59" t="s">
        <v>98</v>
      </c>
      <c r="F126" s="57" t="s">
        <v>117</v>
      </c>
      <c r="G126" s="25" t="s">
        <v>26</v>
      </c>
    </row>
    <row r="127" spans="1:7" ht="14.25" x14ac:dyDescent="0.2">
      <c r="A127" s="36">
        <v>126</v>
      </c>
      <c r="B127" s="25" t="s">
        <v>301</v>
      </c>
      <c r="C127" s="25" t="s">
        <v>199</v>
      </c>
      <c r="D127" s="25" t="s">
        <v>170</v>
      </c>
      <c r="E127" s="59" t="s">
        <v>98</v>
      </c>
      <c r="F127" s="57" t="s">
        <v>117</v>
      </c>
      <c r="G127" s="25" t="s">
        <v>26</v>
      </c>
    </row>
    <row r="128" spans="1:7" ht="14.25" x14ac:dyDescent="0.2">
      <c r="A128" s="36">
        <v>127</v>
      </c>
      <c r="B128" s="25" t="s">
        <v>302</v>
      </c>
      <c r="C128" s="25" t="s">
        <v>158</v>
      </c>
      <c r="D128" s="25" t="s">
        <v>170</v>
      </c>
      <c r="E128" s="59" t="s">
        <v>98</v>
      </c>
      <c r="F128" s="57" t="s">
        <v>117</v>
      </c>
      <c r="G128" s="25" t="s">
        <v>26</v>
      </c>
    </row>
    <row r="129" spans="1:7" ht="14.25" x14ac:dyDescent="0.2">
      <c r="A129" s="36">
        <v>128</v>
      </c>
      <c r="B129" s="25" t="s">
        <v>303</v>
      </c>
      <c r="C129" s="25" t="s">
        <v>161</v>
      </c>
      <c r="D129" s="25" t="s">
        <v>170</v>
      </c>
      <c r="E129" s="59" t="s">
        <v>98</v>
      </c>
      <c r="F129" s="57" t="s">
        <v>117</v>
      </c>
      <c r="G129" s="25" t="s">
        <v>26</v>
      </c>
    </row>
    <row r="130" spans="1:7" ht="14.25" x14ac:dyDescent="0.2">
      <c r="A130" s="36">
        <v>129</v>
      </c>
      <c r="B130" s="25" t="s">
        <v>304</v>
      </c>
      <c r="C130" s="25" t="s">
        <v>305</v>
      </c>
      <c r="D130" s="25" t="s">
        <v>170</v>
      </c>
      <c r="E130" s="59" t="s">
        <v>98</v>
      </c>
      <c r="F130" s="57" t="s">
        <v>117</v>
      </c>
      <c r="G130" s="25" t="s">
        <v>26</v>
      </c>
    </row>
    <row r="131" spans="1:7" ht="14.25" x14ac:dyDescent="0.2">
      <c r="A131" s="36">
        <v>130</v>
      </c>
      <c r="B131" s="60"/>
      <c r="C131" s="60"/>
      <c r="D131" s="60"/>
      <c r="E131" s="59"/>
      <c r="F131" s="57"/>
      <c r="G131" s="25"/>
    </row>
    <row r="132" spans="1:7" ht="14.25" x14ac:dyDescent="0.2">
      <c r="A132" s="36">
        <v>131</v>
      </c>
      <c r="B132" s="60"/>
      <c r="C132" s="60"/>
      <c r="D132" s="60"/>
      <c r="E132" s="59"/>
      <c r="F132" s="57"/>
      <c r="G132" s="25"/>
    </row>
    <row r="133" spans="1:7" ht="14.25" x14ac:dyDescent="0.2">
      <c r="A133" s="36">
        <v>132</v>
      </c>
      <c r="B133" s="60"/>
      <c r="C133" s="60"/>
      <c r="D133" s="60"/>
      <c r="E133" s="59"/>
      <c r="F133" s="57"/>
      <c r="G133" s="25"/>
    </row>
    <row r="134" spans="1:7" ht="14.25" x14ac:dyDescent="0.2">
      <c r="A134" s="36">
        <v>133</v>
      </c>
      <c r="B134" s="60"/>
      <c r="C134" s="60"/>
      <c r="D134" s="60"/>
      <c r="E134" s="59"/>
      <c r="F134" s="57"/>
      <c r="G134" s="25"/>
    </row>
    <row r="135" spans="1:7" ht="14.25" x14ac:dyDescent="0.2">
      <c r="A135" s="36">
        <v>134</v>
      </c>
      <c r="B135" s="60"/>
      <c r="C135" s="60"/>
      <c r="D135" s="60"/>
      <c r="E135" s="59"/>
      <c r="F135" s="57"/>
      <c r="G135" s="25"/>
    </row>
    <row r="136" spans="1:7" ht="14.25" x14ac:dyDescent="0.2">
      <c r="A136" s="36">
        <v>135</v>
      </c>
      <c r="B136" s="60"/>
      <c r="C136" s="60"/>
      <c r="D136" s="60"/>
      <c r="E136" s="59"/>
      <c r="F136" s="57"/>
      <c r="G136" s="25"/>
    </row>
    <row r="137" spans="1:7" ht="14.25" x14ac:dyDescent="0.2">
      <c r="A137" s="36">
        <v>136</v>
      </c>
      <c r="B137" s="60"/>
      <c r="C137" s="60"/>
      <c r="D137" s="60"/>
      <c r="E137" s="59"/>
      <c r="F137" s="57"/>
      <c r="G137" s="25"/>
    </row>
    <row r="138" spans="1:7" ht="14.25" x14ac:dyDescent="0.2">
      <c r="A138" s="36">
        <v>137</v>
      </c>
      <c r="B138" s="60"/>
      <c r="C138" s="60"/>
      <c r="D138" s="60"/>
      <c r="E138" s="59"/>
      <c r="F138" s="57"/>
      <c r="G138" s="25"/>
    </row>
    <row r="139" spans="1:7" ht="14.25" x14ac:dyDescent="0.2">
      <c r="A139" s="36">
        <v>138</v>
      </c>
      <c r="B139" s="60"/>
      <c r="C139" s="60"/>
      <c r="D139" s="60"/>
      <c r="E139" s="59"/>
      <c r="F139" s="57"/>
      <c r="G139" s="25"/>
    </row>
    <row r="140" spans="1:7" ht="14.25" x14ac:dyDescent="0.2">
      <c r="A140" s="36">
        <v>139</v>
      </c>
      <c r="B140" s="60"/>
      <c r="C140" s="60"/>
      <c r="D140" s="60"/>
      <c r="E140" s="59"/>
      <c r="F140" s="57"/>
      <c r="G140" s="25"/>
    </row>
    <row r="141" spans="1:7" ht="14.25" x14ac:dyDescent="0.2">
      <c r="A141" s="36">
        <v>140</v>
      </c>
      <c r="B141" s="60"/>
      <c r="C141" s="60"/>
      <c r="D141" s="60"/>
      <c r="E141" s="59"/>
      <c r="F141" s="57"/>
      <c r="G141" s="25"/>
    </row>
    <row r="142" spans="1:7" ht="14.25" x14ac:dyDescent="0.2">
      <c r="A142" s="36">
        <v>141</v>
      </c>
      <c r="B142" s="60"/>
      <c r="C142" s="60"/>
      <c r="D142" s="60"/>
      <c r="E142" s="59"/>
      <c r="F142" s="57"/>
      <c r="G142" s="25"/>
    </row>
    <row r="143" spans="1:7" ht="14.25" x14ac:dyDescent="0.2">
      <c r="A143" s="36">
        <v>142</v>
      </c>
      <c r="B143" s="60"/>
      <c r="C143" s="60"/>
      <c r="D143" s="60"/>
      <c r="E143" s="59"/>
      <c r="F143" s="57"/>
      <c r="G143" s="25"/>
    </row>
    <row r="144" spans="1:7" ht="14.25" x14ac:dyDescent="0.2">
      <c r="A144" s="36">
        <v>143</v>
      </c>
      <c r="B144" s="60"/>
      <c r="C144" s="60"/>
      <c r="D144" s="60"/>
      <c r="E144" s="59"/>
      <c r="F144" s="57"/>
      <c r="G144" s="25"/>
    </row>
    <row r="145" spans="1:7" ht="14.25" x14ac:dyDescent="0.2">
      <c r="A145" s="36">
        <v>144</v>
      </c>
      <c r="B145" s="60"/>
      <c r="C145" s="60"/>
      <c r="D145" s="60"/>
      <c r="E145" s="59"/>
      <c r="F145" s="57"/>
      <c r="G145" s="25"/>
    </row>
    <row r="146" spans="1:7" ht="14.25" x14ac:dyDescent="0.2">
      <c r="A146" s="36">
        <v>145</v>
      </c>
      <c r="B146" s="60"/>
      <c r="C146" s="60"/>
      <c r="D146" s="60"/>
      <c r="E146" s="59"/>
      <c r="F146" s="57"/>
      <c r="G146" s="25"/>
    </row>
    <row r="147" spans="1:7" ht="14.25" x14ac:dyDescent="0.2">
      <c r="A147" s="36">
        <v>146</v>
      </c>
      <c r="B147" s="60"/>
      <c r="C147" s="60"/>
      <c r="D147" s="60"/>
      <c r="E147" s="59"/>
      <c r="F147" s="57"/>
      <c r="G147" s="25"/>
    </row>
    <row r="148" spans="1:7" ht="15" x14ac:dyDescent="0.25">
      <c r="A148" s="36">
        <v>147</v>
      </c>
      <c r="B148" s="61" t="s">
        <v>306</v>
      </c>
      <c r="C148" s="61" t="s">
        <v>307</v>
      </c>
      <c r="D148" s="61" t="s">
        <v>308</v>
      </c>
      <c r="E148" s="62" t="s">
        <v>116</v>
      </c>
      <c r="F148" s="63" t="s">
        <v>189</v>
      </c>
      <c r="G148" s="64" t="s">
        <v>309</v>
      </c>
    </row>
    <row r="149" spans="1:7" ht="14.25" x14ac:dyDescent="0.2">
      <c r="A149" s="36">
        <v>148</v>
      </c>
      <c r="B149" s="60" t="s">
        <v>145</v>
      </c>
      <c r="C149" s="60" t="s">
        <v>310</v>
      </c>
      <c r="D149" s="60" t="s">
        <v>170</v>
      </c>
      <c r="E149" s="59" t="s">
        <v>116</v>
      </c>
      <c r="F149" s="57" t="s">
        <v>189</v>
      </c>
      <c r="G149" s="25" t="s">
        <v>309</v>
      </c>
    </row>
    <row r="150" spans="1:7" ht="14.25" x14ac:dyDescent="0.2">
      <c r="A150" s="36">
        <v>149</v>
      </c>
      <c r="B150" s="60" t="s">
        <v>311</v>
      </c>
      <c r="C150" s="60" t="s">
        <v>285</v>
      </c>
      <c r="D150" s="60" t="s">
        <v>115</v>
      </c>
      <c r="E150" s="59" t="s">
        <v>116</v>
      </c>
      <c r="F150" s="57" t="s">
        <v>189</v>
      </c>
      <c r="G150" s="25" t="s">
        <v>309</v>
      </c>
    </row>
    <row r="151" spans="1:7" ht="14.25" x14ac:dyDescent="0.2">
      <c r="A151" s="36">
        <v>150</v>
      </c>
      <c r="B151" s="60" t="s">
        <v>145</v>
      </c>
      <c r="C151" s="60" t="s">
        <v>312</v>
      </c>
      <c r="D151" s="60" t="s">
        <v>115</v>
      </c>
      <c r="E151" s="59" t="s">
        <v>116</v>
      </c>
      <c r="F151" s="57" t="s">
        <v>189</v>
      </c>
      <c r="G151" s="25" t="s">
        <v>309</v>
      </c>
    </row>
    <row r="152" spans="1:7" ht="14.25" x14ac:dyDescent="0.2">
      <c r="A152" s="36">
        <v>151</v>
      </c>
      <c r="B152" s="60" t="s">
        <v>313</v>
      </c>
      <c r="C152" s="60" t="s">
        <v>312</v>
      </c>
      <c r="D152" s="60" t="s">
        <v>170</v>
      </c>
      <c r="E152" s="59" t="s">
        <v>116</v>
      </c>
      <c r="F152" s="57" t="s">
        <v>189</v>
      </c>
      <c r="G152" s="25" t="s">
        <v>309</v>
      </c>
    </row>
    <row r="153" spans="1:7" ht="14.25" x14ac:dyDescent="0.2">
      <c r="A153" s="36">
        <v>152</v>
      </c>
      <c r="B153" s="60" t="s">
        <v>314</v>
      </c>
      <c r="C153" s="60" t="s">
        <v>315</v>
      </c>
      <c r="D153" s="60" t="s">
        <v>132</v>
      </c>
      <c r="E153" s="59" t="s">
        <v>116</v>
      </c>
      <c r="F153" s="57" t="s">
        <v>189</v>
      </c>
      <c r="G153" s="25" t="s">
        <v>309</v>
      </c>
    </row>
    <row r="154" spans="1:7" ht="14.25" x14ac:dyDescent="0.2">
      <c r="A154" s="36">
        <v>153</v>
      </c>
      <c r="B154" s="60" t="s">
        <v>313</v>
      </c>
      <c r="C154" s="60" t="s">
        <v>316</v>
      </c>
      <c r="D154" s="60" t="s">
        <v>170</v>
      </c>
      <c r="E154" s="59" t="s">
        <v>116</v>
      </c>
      <c r="F154" s="57" t="s">
        <v>189</v>
      </c>
      <c r="G154" s="25" t="s">
        <v>309</v>
      </c>
    </row>
    <row r="155" spans="1:7" ht="14.25" x14ac:dyDescent="0.2">
      <c r="A155" s="36">
        <v>154</v>
      </c>
      <c r="B155" s="60" t="s">
        <v>317</v>
      </c>
      <c r="C155" s="60" t="s">
        <v>318</v>
      </c>
      <c r="D155" s="60" t="s">
        <v>170</v>
      </c>
      <c r="E155" s="59" t="s">
        <v>116</v>
      </c>
      <c r="F155" s="57" t="s">
        <v>189</v>
      </c>
      <c r="G155" s="25" t="s">
        <v>309</v>
      </c>
    </row>
    <row r="156" spans="1:7" ht="14.25" x14ac:dyDescent="0.2">
      <c r="A156" s="36">
        <v>155</v>
      </c>
      <c r="B156" s="60" t="s">
        <v>319</v>
      </c>
      <c r="C156" s="60" t="s">
        <v>320</v>
      </c>
      <c r="D156" s="60"/>
      <c r="E156" s="59" t="s">
        <v>116</v>
      </c>
      <c r="F156" s="57" t="s">
        <v>189</v>
      </c>
      <c r="G156" s="25" t="s">
        <v>309</v>
      </c>
    </row>
    <row r="157" spans="1:7" ht="14.25" x14ac:dyDescent="0.2">
      <c r="A157" s="36">
        <v>156</v>
      </c>
      <c r="B157" s="60" t="s">
        <v>321</v>
      </c>
      <c r="C157" s="60" t="s">
        <v>322</v>
      </c>
      <c r="D157" s="60" t="s">
        <v>115</v>
      </c>
      <c r="E157" s="59" t="s">
        <v>116</v>
      </c>
      <c r="F157" s="57" t="s">
        <v>189</v>
      </c>
      <c r="G157" s="25" t="s">
        <v>309</v>
      </c>
    </row>
    <row r="158" spans="1:7" ht="14.25" x14ac:dyDescent="0.2">
      <c r="A158" s="36">
        <v>157</v>
      </c>
      <c r="B158" s="60" t="s">
        <v>323</v>
      </c>
      <c r="C158" s="60" t="s">
        <v>324</v>
      </c>
      <c r="D158" s="60"/>
      <c r="E158" s="59" t="s">
        <v>116</v>
      </c>
      <c r="F158" s="57" t="s">
        <v>189</v>
      </c>
      <c r="G158" s="25" t="s">
        <v>309</v>
      </c>
    </row>
    <row r="159" spans="1:7" ht="14.25" x14ac:dyDescent="0.2">
      <c r="A159" s="36">
        <v>158</v>
      </c>
      <c r="B159" s="60" t="s">
        <v>325</v>
      </c>
      <c r="C159" s="60" t="s">
        <v>291</v>
      </c>
      <c r="D159" s="60" t="s">
        <v>132</v>
      </c>
      <c r="E159" s="59" t="s">
        <v>116</v>
      </c>
      <c r="F159" s="57" t="s">
        <v>189</v>
      </c>
      <c r="G159" s="25" t="s">
        <v>309</v>
      </c>
    </row>
    <row r="160" spans="1:7" ht="14.25" x14ac:dyDescent="0.2">
      <c r="A160" s="36">
        <v>159</v>
      </c>
      <c r="B160" s="60" t="s">
        <v>313</v>
      </c>
      <c r="C160" s="60" t="s">
        <v>291</v>
      </c>
      <c r="D160" s="60" t="s">
        <v>132</v>
      </c>
      <c r="E160" s="59" t="s">
        <v>116</v>
      </c>
      <c r="F160" s="57" t="s">
        <v>189</v>
      </c>
      <c r="G160" s="25" t="s">
        <v>309</v>
      </c>
    </row>
    <row r="161" spans="1:7" ht="14.25" x14ac:dyDescent="0.2">
      <c r="A161" s="36">
        <v>160</v>
      </c>
      <c r="B161" s="60" t="s">
        <v>326</v>
      </c>
      <c r="C161" s="60" t="s">
        <v>327</v>
      </c>
      <c r="D161" s="60" t="s">
        <v>132</v>
      </c>
      <c r="E161" s="59" t="s">
        <v>116</v>
      </c>
      <c r="F161" s="57" t="s">
        <v>189</v>
      </c>
      <c r="G161" s="25" t="s">
        <v>309</v>
      </c>
    </row>
    <row r="162" spans="1:7" ht="14.25" x14ac:dyDescent="0.2">
      <c r="A162" s="36">
        <v>161</v>
      </c>
      <c r="B162" s="60" t="s">
        <v>321</v>
      </c>
      <c r="C162" s="60" t="s">
        <v>328</v>
      </c>
      <c r="D162" s="60" t="s">
        <v>115</v>
      </c>
      <c r="E162" s="59" t="s">
        <v>116</v>
      </c>
      <c r="F162" s="57" t="s">
        <v>189</v>
      </c>
      <c r="G162" s="25" t="s">
        <v>309</v>
      </c>
    </row>
    <row r="163" spans="1:7" ht="14.25" x14ac:dyDescent="0.2">
      <c r="A163" s="36">
        <v>162</v>
      </c>
      <c r="B163" s="60" t="s">
        <v>329</v>
      </c>
      <c r="C163" s="60" t="s">
        <v>330</v>
      </c>
      <c r="D163" s="60" t="s">
        <v>115</v>
      </c>
      <c r="E163" s="59" t="s">
        <v>116</v>
      </c>
      <c r="F163" s="57" t="s">
        <v>189</v>
      </c>
      <c r="G163" s="25" t="s">
        <v>309</v>
      </c>
    </row>
    <row r="164" spans="1:7" ht="14.25" x14ac:dyDescent="0.2">
      <c r="A164" s="36">
        <v>163</v>
      </c>
      <c r="B164" s="60" t="s">
        <v>331</v>
      </c>
      <c r="C164" s="60" t="s">
        <v>332</v>
      </c>
      <c r="D164" s="60"/>
      <c r="E164" s="59" t="s">
        <v>116</v>
      </c>
      <c r="F164" s="57" t="s">
        <v>189</v>
      </c>
      <c r="G164" s="25" t="s">
        <v>309</v>
      </c>
    </row>
    <row r="165" spans="1:7" ht="14.25" x14ac:dyDescent="0.2">
      <c r="A165" s="36">
        <v>164</v>
      </c>
      <c r="B165" s="60" t="s">
        <v>333</v>
      </c>
      <c r="C165" s="60" t="s">
        <v>334</v>
      </c>
      <c r="D165" s="60" t="s">
        <v>132</v>
      </c>
      <c r="E165" s="59" t="s">
        <v>116</v>
      </c>
      <c r="F165" s="57" t="s">
        <v>189</v>
      </c>
      <c r="G165" s="25" t="s">
        <v>309</v>
      </c>
    </row>
    <row r="166" spans="1:7" ht="14.25" x14ac:dyDescent="0.2">
      <c r="A166" s="36">
        <v>165</v>
      </c>
      <c r="B166" s="60" t="s">
        <v>335</v>
      </c>
      <c r="C166" s="60" t="s">
        <v>336</v>
      </c>
      <c r="D166" s="60" t="s">
        <v>132</v>
      </c>
      <c r="E166" s="59" t="s">
        <v>116</v>
      </c>
      <c r="F166" s="57" t="s">
        <v>189</v>
      </c>
      <c r="G166" s="25" t="s">
        <v>309</v>
      </c>
    </row>
    <row r="167" spans="1:7" ht="14.25" x14ac:dyDescent="0.2">
      <c r="A167" s="36">
        <v>166</v>
      </c>
      <c r="B167" s="60" t="s">
        <v>337</v>
      </c>
      <c r="C167" s="60" t="s">
        <v>338</v>
      </c>
      <c r="D167" s="60" t="s">
        <v>132</v>
      </c>
      <c r="E167" s="59" t="s">
        <v>98</v>
      </c>
      <c r="F167" s="57" t="s">
        <v>189</v>
      </c>
      <c r="G167" s="25" t="s">
        <v>309</v>
      </c>
    </row>
    <row r="168" spans="1:7" ht="14.25" x14ac:dyDescent="0.2">
      <c r="A168" s="36">
        <v>167</v>
      </c>
      <c r="B168" s="60" t="s">
        <v>339</v>
      </c>
      <c r="C168" s="60" t="s">
        <v>340</v>
      </c>
      <c r="D168" s="60" t="s">
        <v>170</v>
      </c>
      <c r="E168" s="59" t="s">
        <v>98</v>
      </c>
      <c r="F168" s="57" t="s">
        <v>189</v>
      </c>
      <c r="G168" s="25" t="s">
        <v>309</v>
      </c>
    </row>
    <row r="169" spans="1:7" ht="14.25" x14ac:dyDescent="0.2">
      <c r="A169" s="36">
        <v>168</v>
      </c>
      <c r="B169" s="60" t="s">
        <v>341</v>
      </c>
      <c r="C169" s="60" t="s">
        <v>342</v>
      </c>
      <c r="D169" s="60" t="s">
        <v>132</v>
      </c>
      <c r="E169" s="59" t="s">
        <v>98</v>
      </c>
      <c r="F169" s="57" t="s">
        <v>189</v>
      </c>
      <c r="G169" s="25" t="s">
        <v>309</v>
      </c>
    </row>
    <row r="170" spans="1:7" ht="14.25" x14ac:dyDescent="0.2">
      <c r="A170" s="36">
        <v>169</v>
      </c>
      <c r="B170" s="60" t="s">
        <v>343</v>
      </c>
      <c r="C170" s="60" t="s">
        <v>344</v>
      </c>
      <c r="D170" s="60" t="s">
        <v>115</v>
      </c>
      <c r="E170" s="59" t="s">
        <v>98</v>
      </c>
      <c r="F170" s="57" t="s">
        <v>189</v>
      </c>
      <c r="G170" s="25" t="s">
        <v>309</v>
      </c>
    </row>
    <row r="171" spans="1:7" ht="14.25" x14ac:dyDescent="0.2">
      <c r="A171" s="36">
        <v>170</v>
      </c>
      <c r="B171" s="60" t="s">
        <v>345</v>
      </c>
      <c r="C171" s="60" t="s">
        <v>346</v>
      </c>
      <c r="D171" s="60" t="s">
        <v>115</v>
      </c>
      <c r="E171" s="59" t="s">
        <v>98</v>
      </c>
      <c r="F171" s="57" t="s">
        <v>189</v>
      </c>
      <c r="G171" s="25" t="s">
        <v>309</v>
      </c>
    </row>
    <row r="172" spans="1:7" ht="14.25" x14ac:dyDescent="0.2">
      <c r="A172" s="36">
        <v>171</v>
      </c>
      <c r="B172" s="60" t="s">
        <v>347</v>
      </c>
      <c r="C172" s="60" t="s">
        <v>348</v>
      </c>
      <c r="D172" s="60" t="s">
        <v>170</v>
      </c>
      <c r="E172" s="59" t="s">
        <v>98</v>
      </c>
      <c r="F172" s="57" t="s">
        <v>189</v>
      </c>
      <c r="G172" s="25" t="s">
        <v>309</v>
      </c>
    </row>
    <row r="173" spans="1:7" ht="14.25" x14ac:dyDescent="0.2">
      <c r="A173" s="36">
        <v>172</v>
      </c>
      <c r="B173" s="60" t="s">
        <v>349</v>
      </c>
      <c r="C173" s="60" t="s">
        <v>350</v>
      </c>
      <c r="D173" s="60" t="s">
        <v>170</v>
      </c>
      <c r="E173" s="59" t="s">
        <v>98</v>
      </c>
      <c r="F173" s="57" t="s">
        <v>189</v>
      </c>
      <c r="G173" s="25" t="s">
        <v>309</v>
      </c>
    </row>
    <row r="174" spans="1:7" ht="14.25" x14ac:dyDescent="0.2">
      <c r="A174" s="36">
        <v>173</v>
      </c>
      <c r="B174" s="60" t="s">
        <v>351</v>
      </c>
      <c r="C174" s="60" t="s">
        <v>352</v>
      </c>
      <c r="D174" s="60"/>
      <c r="E174" s="59" t="s">
        <v>98</v>
      </c>
      <c r="F174" s="57" t="s">
        <v>189</v>
      </c>
      <c r="G174" s="25" t="s">
        <v>309</v>
      </c>
    </row>
    <row r="175" spans="1:7" ht="14.25" x14ac:dyDescent="0.2">
      <c r="A175" s="36">
        <v>174</v>
      </c>
      <c r="B175" s="60" t="s">
        <v>160</v>
      </c>
      <c r="C175" s="60" t="s">
        <v>353</v>
      </c>
      <c r="D175" s="60"/>
      <c r="E175" s="59" t="s">
        <v>98</v>
      </c>
      <c r="F175" s="57" t="s">
        <v>189</v>
      </c>
      <c r="G175" s="25" t="s">
        <v>309</v>
      </c>
    </row>
    <row r="176" spans="1:7" ht="14.25" x14ac:dyDescent="0.2">
      <c r="A176" s="36">
        <v>175</v>
      </c>
      <c r="B176" s="60" t="s">
        <v>354</v>
      </c>
      <c r="C176" s="60" t="s">
        <v>355</v>
      </c>
      <c r="D176" s="60" t="s">
        <v>170</v>
      </c>
      <c r="E176" s="59" t="s">
        <v>98</v>
      </c>
      <c r="F176" s="57" t="s">
        <v>189</v>
      </c>
      <c r="G176" s="25" t="s">
        <v>309</v>
      </c>
    </row>
    <row r="177" spans="1:7" ht="14.25" x14ac:dyDescent="0.2">
      <c r="A177" s="36">
        <v>176</v>
      </c>
      <c r="B177" s="60" t="s">
        <v>356</v>
      </c>
      <c r="C177" s="60" t="s">
        <v>357</v>
      </c>
      <c r="D177" s="60" t="s">
        <v>170</v>
      </c>
      <c r="E177" s="59" t="s">
        <v>98</v>
      </c>
      <c r="F177" s="57" t="s">
        <v>189</v>
      </c>
      <c r="G177" s="25" t="s">
        <v>309</v>
      </c>
    </row>
    <row r="178" spans="1:7" ht="14.25" x14ac:dyDescent="0.2">
      <c r="A178" s="36">
        <v>177</v>
      </c>
      <c r="B178" s="60" t="s">
        <v>358</v>
      </c>
      <c r="C178" s="60" t="s">
        <v>359</v>
      </c>
      <c r="D178" s="60" t="s">
        <v>132</v>
      </c>
      <c r="E178" s="59" t="s">
        <v>98</v>
      </c>
      <c r="F178" s="57" t="s">
        <v>189</v>
      </c>
      <c r="G178" s="25" t="s">
        <v>309</v>
      </c>
    </row>
    <row r="179" spans="1:7" ht="14.25" x14ac:dyDescent="0.2">
      <c r="A179" s="36">
        <v>178</v>
      </c>
      <c r="B179" s="60" t="s">
        <v>360</v>
      </c>
      <c r="C179" s="60" t="s">
        <v>361</v>
      </c>
      <c r="D179" s="60" t="s">
        <v>115</v>
      </c>
      <c r="E179" s="59" t="s">
        <v>98</v>
      </c>
      <c r="F179" s="57" t="s">
        <v>189</v>
      </c>
      <c r="G179" s="25" t="s">
        <v>309</v>
      </c>
    </row>
    <row r="180" spans="1:7" ht="14.25" x14ac:dyDescent="0.2">
      <c r="A180" s="36">
        <v>179</v>
      </c>
      <c r="B180" s="60" t="s">
        <v>362</v>
      </c>
      <c r="C180" s="60" t="s">
        <v>363</v>
      </c>
      <c r="D180" s="60" t="s">
        <v>170</v>
      </c>
      <c r="E180" s="59" t="s">
        <v>98</v>
      </c>
      <c r="F180" s="57" t="s">
        <v>189</v>
      </c>
      <c r="G180" s="25" t="s">
        <v>309</v>
      </c>
    </row>
    <row r="181" spans="1:7" ht="14.25" x14ac:dyDescent="0.2">
      <c r="A181" s="36">
        <v>180</v>
      </c>
      <c r="B181" s="60" t="s">
        <v>364</v>
      </c>
      <c r="C181" s="60" t="s">
        <v>365</v>
      </c>
      <c r="D181" s="60" t="s">
        <v>115</v>
      </c>
      <c r="E181" s="59" t="s">
        <v>98</v>
      </c>
      <c r="F181" s="57" t="s">
        <v>189</v>
      </c>
      <c r="G181" s="25" t="s">
        <v>309</v>
      </c>
    </row>
    <row r="182" spans="1:7" ht="14.25" x14ac:dyDescent="0.2">
      <c r="A182" s="36">
        <v>181</v>
      </c>
      <c r="B182" s="60" t="s">
        <v>366</v>
      </c>
      <c r="C182" s="60" t="s">
        <v>367</v>
      </c>
      <c r="D182" s="60"/>
      <c r="E182" s="59" t="s">
        <v>98</v>
      </c>
      <c r="F182" s="57" t="s">
        <v>189</v>
      </c>
      <c r="G182" s="25" t="s">
        <v>309</v>
      </c>
    </row>
    <row r="183" spans="1:7" ht="14.25" x14ac:dyDescent="0.2">
      <c r="A183" s="36">
        <v>182</v>
      </c>
      <c r="B183" s="60" t="s">
        <v>368</v>
      </c>
      <c r="C183" s="60" t="s">
        <v>330</v>
      </c>
      <c r="D183" s="60" t="s">
        <v>115</v>
      </c>
      <c r="E183" s="59" t="s">
        <v>98</v>
      </c>
      <c r="F183" s="57" t="s">
        <v>189</v>
      </c>
      <c r="G183" s="25" t="s">
        <v>309</v>
      </c>
    </row>
    <row r="184" spans="1:7" ht="14.25" x14ac:dyDescent="0.2">
      <c r="A184" s="36">
        <v>183</v>
      </c>
      <c r="B184" s="60" t="s">
        <v>162</v>
      </c>
      <c r="C184" s="60" t="s">
        <v>369</v>
      </c>
      <c r="D184" s="60" t="s">
        <v>115</v>
      </c>
      <c r="E184" s="59" t="s">
        <v>98</v>
      </c>
      <c r="F184" s="57" t="s">
        <v>189</v>
      </c>
      <c r="G184" s="25" t="s">
        <v>309</v>
      </c>
    </row>
    <row r="185" spans="1:7" ht="14.25" x14ac:dyDescent="0.2">
      <c r="A185" s="36">
        <v>184</v>
      </c>
      <c r="B185" s="60" t="s">
        <v>370</v>
      </c>
      <c r="C185" s="60" t="s">
        <v>371</v>
      </c>
      <c r="D185" s="60" t="s">
        <v>115</v>
      </c>
      <c r="E185" s="59" t="s">
        <v>98</v>
      </c>
      <c r="F185" s="57" t="s">
        <v>189</v>
      </c>
      <c r="G185" s="25" t="s">
        <v>309</v>
      </c>
    </row>
    <row r="186" spans="1:7" ht="14.25" x14ac:dyDescent="0.2">
      <c r="A186" s="36">
        <v>185</v>
      </c>
      <c r="B186" s="60" t="s">
        <v>372</v>
      </c>
      <c r="C186" s="60" t="s">
        <v>373</v>
      </c>
      <c r="D186" s="60" t="s">
        <v>132</v>
      </c>
      <c r="E186" s="59" t="s">
        <v>98</v>
      </c>
      <c r="F186" s="57" t="s">
        <v>189</v>
      </c>
      <c r="G186" s="25" t="s">
        <v>309</v>
      </c>
    </row>
    <row r="187" spans="1:7" ht="14.25" x14ac:dyDescent="0.2">
      <c r="A187" s="36">
        <v>186</v>
      </c>
      <c r="B187" s="60" t="s">
        <v>159</v>
      </c>
      <c r="C187" s="60" t="s">
        <v>374</v>
      </c>
      <c r="D187" s="60" t="s">
        <v>132</v>
      </c>
      <c r="E187" s="59" t="s">
        <v>98</v>
      </c>
      <c r="F187" s="57" t="s">
        <v>189</v>
      </c>
      <c r="G187" s="25" t="s">
        <v>309</v>
      </c>
    </row>
    <row r="188" spans="1:7" ht="14.25" x14ac:dyDescent="0.2">
      <c r="A188" s="36">
        <v>187</v>
      </c>
      <c r="B188" s="60"/>
      <c r="C188" s="60"/>
      <c r="D188" s="60"/>
      <c r="E188" s="59"/>
      <c r="F188" s="57"/>
      <c r="G188" s="25"/>
    </row>
    <row r="189" spans="1:7" ht="14.25" x14ac:dyDescent="0.2">
      <c r="A189" s="36">
        <v>188</v>
      </c>
      <c r="B189" s="60"/>
      <c r="C189" s="60"/>
      <c r="D189" s="60"/>
      <c r="E189" s="59"/>
      <c r="F189" s="57"/>
      <c r="G189" s="25"/>
    </row>
    <row r="190" spans="1:7" ht="14.25" x14ac:dyDescent="0.2">
      <c r="A190" s="36">
        <v>189</v>
      </c>
      <c r="B190" s="60"/>
      <c r="C190" s="60"/>
      <c r="D190" s="60"/>
      <c r="E190" s="59"/>
      <c r="F190" s="57"/>
      <c r="G190" s="25"/>
    </row>
    <row r="191" spans="1:7" ht="14.25" x14ac:dyDescent="0.2">
      <c r="A191" s="36">
        <v>190</v>
      </c>
      <c r="B191" s="60"/>
      <c r="C191" s="60"/>
      <c r="D191" s="60"/>
      <c r="E191" s="59"/>
      <c r="F191" s="57"/>
      <c r="G191" s="25"/>
    </row>
    <row r="192" spans="1:7" ht="14.25" x14ac:dyDescent="0.2">
      <c r="A192" s="36">
        <v>191</v>
      </c>
      <c r="B192" s="60"/>
      <c r="C192" s="60"/>
      <c r="D192" s="60"/>
      <c r="E192" s="59"/>
      <c r="F192" s="57"/>
      <c r="G192" s="25"/>
    </row>
    <row r="193" spans="1:7" ht="14.25" x14ac:dyDescent="0.2">
      <c r="A193" s="36">
        <v>192</v>
      </c>
      <c r="B193" s="60"/>
      <c r="C193" s="60"/>
      <c r="D193" s="60"/>
      <c r="E193" s="59"/>
      <c r="F193" s="57"/>
      <c r="G193" s="25"/>
    </row>
    <row r="194" spans="1:7" ht="14.25" x14ac:dyDescent="0.2">
      <c r="A194" s="36">
        <v>193</v>
      </c>
      <c r="B194" s="60"/>
      <c r="C194" s="60"/>
      <c r="D194" s="60"/>
      <c r="E194" s="59"/>
      <c r="F194" s="57"/>
      <c r="G194" s="25"/>
    </row>
    <row r="195" spans="1:7" ht="14.25" x14ac:dyDescent="0.2">
      <c r="A195" s="36">
        <v>194</v>
      </c>
      <c r="B195" s="60"/>
      <c r="C195" s="60"/>
      <c r="D195" s="60"/>
      <c r="E195" s="59"/>
      <c r="F195" s="57"/>
      <c r="G195" s="25"/>
    </row>
    <row r="196" spans="1:7" ht="14.25" x14ac:dyDescent="0.2">
      <c r="A196" s="36">
        <v>195</v>
      </c>
      <c r="B196" s="60"/>
      <c r="C196" s="60"/>
      <c r="D196" s="60"/>
      <c r="E196" s="59"/>
      <c r="F196" s="57"/>
      <c r="G196" s="25"/>
    </row>
    <row r="197" spans="1:7" ht="14.25" x14ac:dyDescent="0.2">
      <c r="A197" s="36">
        <v>196</v>
      </c>
      <c r="B197" s="60"/>
      <c r="C197" s="60"/>
      <c r="D197" s="60"/>
      <c r="E197" s="59"/>
      <c r="F197" s="57"/>
      <c r="G197" s="25"/>
    </row>
    <row r="198" spans="1:7" ht="14.25" x14ac:dyDescent="0.2">
      <c r="A198" s="36">
        <v>197</v>
      </c>
      <c r="B198" s="60"/>
      <c r="C198" s="60"/>
      <c r="D198" s="60"/>
      <c r="E198" s="59"/>
      <c r="F198" s="57"/>
      <c r="G198" s="25"/>
    </row>
    <row r="199" spans="1:7" ht="14.25" x14ac:dyDescent="0.2">
      <c r="A199" s="36">
        <v>198</v>
      </c>
      <c r="B199" s="60" t="s">
        <v>375</v>
      </c>
      <c r="C199" s="60" t="s">
        <v>376</v>
      </c>
      <c r="D199" s="60" t="s">
        <v>115</v>
      </c>
      <c r="E199" s="59" t="s">
        <v>116</v>
      </c>
      <c r="F199" s="57" t="s">
        <v>189</v>
      </c>
      <c r="G199" s="25" t="s">
        <v>377</v>
      </c>
    </row>
    <row r="200" spans="1:7" ht="14.25" x14ac:dyDescent="0.2">
      <c r="A200" s="36">
        <v>199</v>
      </c>
      <c r="B200" s="60" t="s">
        <v>378</v>
      </c>
      <c r="C200" s="60" t="s">
        <v>379</v>
      </c>
      <c r="D200" s="60" t="s">
        <v>115</v>
      </c>
      <c r="E200" s="59" t="s">
        <v>116</v>
      </c>
      <c r="F200" s="57" t="s">
        <v>189</v>
      </c>
      <c r="G200" s="25" t="s">
        <v>377</v>
      </c>
    </row>
    <row r="201" spans="1:7" ht="14.25" x14ac:dyDescent="0.2">
      <c r="A201" s="36">
        <v>200</v>
      </c>
      <c r="B201" s="60" t="s">
        <v>380</v>
      </c>
      <c r="C201" s="60" t="s">
        <v>381</v>
      </c>
      <c r="D201" s="60" t="s">
        <v>115</v>
      </c>
      <c r="E201" s="59" t="s">
        <v>116</v>
      </c>
      <c r="F201" s="57" t="s">
        <v>189</v>
      </c>
      <c r="G201" s="25" t="s">
        <v>377</v>
      </c>
    </row>
    <row r="202" spans="1:7" ht="14.25" x14ac:dyDescent="0.2">
      <c r="A202" s="36">
        <v>201</v>
      </c>
      <c r="B202" s="60" t="s">
        <v>196</v>
      </c>
      <c r="C202" s="60" t="s">
        <v>382</v>
      </c>
      <c r="D202" s="60" t="s">
        <v>115</v>
      </c>
      <c r="E202" s="59" t="s">
        <v>116</v>
      </c>
      <c r="F202" s="57" t="s">
        <v>189</v>
      </c>
      <c r="G202" s="25" t="s">
        <v>377</v>
      </c>
    </row>
    <row r="203" spans="1:7" ht="14.25" x14ac:dyDescent="0.2">
      <c r="A203" s="36">
        <v>202</v>
      </c>
      <c r="B203" s="60" t="s">
        <v>383</v>
      </c>
      <c r="C203" s="60" t="s">
        <v>384</v>
      </c>
      <c r="D203" s="60" t="s">
        <v>115</v>
      </c>
      <c r="E203" s="59" t="s">
        <v>116</v>
      </c>
      <c r="F203" s="57" t="s">
        <v>189</v>
      </c>
      <c r="G203" s="25" t="s">
        <v>377</v>
      </c>
    </row>
    <row r="204" spans="1:7" ht="14.25" x14ac:dyDescent="0.2">
      <c r="A204" s="36">
        <v>203</v>
      </c>
      <c r="B204" s="60" t="s">
        <v>385</v>
      </c>
      <c r="C204" s="60" t="s">
        <v>386</v>
      </c>
      <c r="D204" s="60" t="s">
        <v>132</v>
      </c>
      <c r="E204" s="59" t="s">
        <v>116</v>
      </c>
      <c r="F204" s="57" t="s">
        <v>189</v>
      </c>
      <c r="G204" s="25" t="s">
        <v>377</v>
      </c>
    </row>
    <row r="205" spans="1:7" ht="14.25" x14ac:dyDescent="0.2">
      <c r="A205" s="36">
        <v>204</v>
      </c>
      <c r="B205" s="60" t="s">
        <v>250</v>
      </c>
      <c r="C205" s="60" t="s">
        <v>387</v>
      </c>
      <c r="D205" s="60" t="s">
        <v>132</v>
      </c>
      <c r="E205" s="59" t="s">
        <v>116</v>
      </c>
      <c r="F205" s="57" t="s">
        <v>189</v>
      </c>
      <c r="G205" s="25" t="s">
        <v>377</v>
      </c>
    </row>
    <row r="206" spans="1:7" ht="14.25" x14ac:dyDescent="0.2">
      <c r="A206" s="36">
        <v>205</v>
      </c>
      <c r="B206" s="60" t="s">
        <v>388</v>
      </c>
      <c r="C206" s="60" t="s">
        <v>389</v>
      </c>
      <c r="D206" s="60" t="s">
        <v>132</v>
      </c>
      <c r="E206" s="59" t="s">
        <v>116</v>
      </c>
      <c r="F206" s="57" t="s">
        <v>189</v>
      </c>
      <c r="G206" s="25" t="s">
        <v>377</v>
      </c>
    </row>
    <row r="207" spans="1:7" ht="14.25" x14ac:dyDescent="0.2">
      <c r="A207" s="36">
        <v>206</v>
      </c>
      <c r="B207" s="60" t="s">
        <v>390</v>
      </c>
      <c r="C207" s="60" t="s">
        <v>391</v>
      </c>
      <c r="D207" s="60" t="s">
        <v>132</v>
      </c>
      <c r="E207" s="59" t="s">
        <v>116</v>
      </c>
      <c r="F207" s="57" t="s">
        <v>189</v>
      </c>
      <c r="G207" s="25" t="s">
        <v>377</v>
      </c>
    </row>
    <row r="208" spans="1:7" ht="14.25" x14ac:dyDescent="0.2">
      <c r="A208" s="36">
        <v>207</v>
      </c>
      <c r="B208" s="60" t="s">
        <v>392</v>
      </c>
      <c r="C208" s="60" t="s">
        <v>393</v>
      </c>
      <c r="D208" s="60" t="s">
        <v>132</v>
      </c>
      <c r="E208" s="59" t="s">
        <v>116</v>
      </c>
      <c r="F208" s="57" t="s">
        <v>189</v>
      </c>
      <c r="G208" s="25" t="s">
        <v>377</v>
      </c>
    </row>
    <row r="209" spans="1:7" ht="14.25" x14ac:dyDescent="0.2">
      <c r="A209" s="36">
        <v>208</v>
      </c>
      <c r="B209" s="60" t="s">
        <v>394</v>
      </c>
      <c r="C209" s="60" t="s">
        <v>395</v>
      </c>
      <c r="D209" s="60" t="s">
        <v>170</v>
      </c>
      <c r="E209" s="59" t="s">
        <v>116</v>
      </c>
      <c r="F209" s="57" t="s">
        <v>189</v>
      </c>
      <c r="G209" s="25" t="s">
        <v>377</v>
      </c>
    </row>
    <row r="210" spans="1:7" ht="14.25" x14ac:dyDescent="0.2">
      <c r="A210" s="36">
        <v>209</v>
      </c>
      <c r="B210" s="60" t="s">
        <v>147</v>
      </c>
      <c r="C210" s="60" t="s">
        <v>396</v>
      </c>
      <c r="D210" s="60" t="s">
        <v>170</v>
      </c>
      <c r="E210" s="59" t="s">
        <v>116</v>
      </c>
      <c r="F210" s="57" t="s">
        <v>189</v>
      </c>
      <c r="G210" s="25" t="s">
        <v>377</v>
      </c>
    </row>
    <row r="211" spans="1:7" ht="14.25" x14ac:dyDescent="0.2">
      <c r="A211" s="36">
        <v>210</v>
      </c>
      <c r="B211" s="60" t="s">
        <v>397</v>
      </c>
      <c r="C211" s="60" t="s">
        <v>398</v>
      </c>
      <c r="D211" s="60" t="s">
        <v>170</v>
      </c>
      <c r="E211" s="59" t="s">
        <v>116</v>
      </c>
      <c r="F211" s="57" t="s">
        <v>189</v>
      </c>
      <c r="G211" s="25" t="s">
        <v>377</v>
      </c>
    </row>
    <row r="212" spans="1:7" ht="14.25" x14ac:dyDescent="0.2">
      <c r="A212" s="36">
        <v>211</v>
      </c>
      <c r="B212" s="60" t="s">
        <v>399</v>
      </c>
      <c r="C212" s="60" t="s">
        <v>376</v>
      </c>
      <c r="D212" s="60" t="s">
        <v>170</v>
      </c>
      <c r="E212" s="59" t="s">
        <v>116</v>
      </c>
      <c r="F212" s="57" t="s">
        <v>189</v>
      </c>
      <c r="G212" s="25" t="s">
        <v>377</v>
      </c>
    </row>
    <row r="213" spans="1:7" ht="14.25" x14ac:dyDescent="0.2">
      <c r="A213" s="36">
        <v>212</v>
      </c>
      <c r="B213" s="60" t="s">
        <v>400</v>
      </c>
      <c r="C213" s="60" t="s">
        <v>401</v>
      </c>
      <c r="D213" s="60" t="s">
        <v>115</v>
      </c>
      <c r="E213" s="59" t="s">
        <v>98</v>
      </c>
      <c r="F213" s="57" t="s">
        <v>189</v>
      </c>
      <c r="G213" s="25" t="s">
        <v>377</v>
      </c>
    </row>
    <row r="214" spans="1:7" ht="14.25" x14ac:dyDescent="0.2">
      <c r="A214" s="36">
        <v>213</v>
      </c>
      <c r="B214" s="60" t="s">
        <v>160</v>
      </c>
      <c r="C214" s="60" t="s">
        <v>389</v>
      </c>
      <c r="D214" s="60" t="s">
        <v>115</v>
      </c>
      <c r="E214" s="59" t="s">
        <v>98</v>
      </c>
      <c r="F214" s="57" t="s">
        <v>189</v>
      </c>
      <c r="G214" s="25" t="s">
        <v>377</v>
      </c>
    </row>
    <row r="215" spans="1:7" ht="14.25" x14ac:dyDescent="0.2">
      <c r="A215" s="36">
        <v>214</v>
      </c>
      <c r="B215" s="60" t="s">
        <v>402</v>
      </c>
      <c r="C215" s="60" t="s">
        <v>318</v>
      </c>
      <c r="D215" s="60" t="s">
        <v>132</v>
      </c>
      <c r="E215" s="59" t="s">
        <v>98</v>
      </c>
      <c r="F215" s="57" t="s">
        <v>189</v>
      </c>
      <c r="G215" s="25" t="s">
        <v>377</v>
      </c>
    </row>
    <row r="216" spans="1:7" ht="14.25" x14ac:dyDescent="0.2">
      <c r="A216" s="36">
        <v>215</v>
      </c>
      <c r="B216" s="60" t="s">
        <v>201</v>
      </c>
      <c r="C216" s="60" t="s">
        <v>318</v>
      </c>
      <c r="D216" s="60" t="s">
        <v>132</v>
      </c>
      <c r="E216" s="59" t="s">
        <v>98</v>
      </c>
      <c r="F216" s="57" t="s">
        <v>189</v>
      </c>
      <c r="G216" s="25" t="s">
        <v>377</v>
      </c>
    </row>
    <row r="217" spans="1:7" ht="14.25" x14ac:dyDescent="0.2">
      <c r="A217" s="36">
        <v>216</v>
      </c>
      <c r="B217" s="60" t="s">
        <v>403</v>
      </c>
      <c r="C217" s="60" t="s">
        <v>404</v>
      </c>
      <c r="D217" s="60" t="s">
        <v>132</v>
      </c>
      <c r="E217" s="59" t="s">
        <v>98</v>
      </c>
      <c r="F217" s="57" t="s">
        <v>189</v>
      </c>
      <c r="G217" s="25" t="s">
        <v>377</v>
      </c>
    </row>
    <row r="218" spans="1:7" ht="14.25" x14ac:dyDescent="0.2">
      <c r="A218" s="36">
        <v>217</v>
      </c>
      <c r="B218" s="60" t="s">
        <v>405</v>
      </c>
      <c r="C218" s="60" t="s">
        <v>406</v>
      </c>
      <c r="D218" s="60" t="s">
        <v>132</v>
      </c>
      <c r="E218" s="59" t="s">
        <v>98</v>
      </c>
      <c r="F218" s="57" t="s">
        <v>189</v>
      </c>
      <c r="G218" s="25" t="s">
        <v>377</v>
      </c>
    </row>
    <row r="219" spans="1:7" ht="14.25" x14ac:dyDescent="0.2">
      <c r="A219" s="36">
        <v>218</v>
      </c>
      <c r="B219" s="60" t="s">
        <v>364</v>
      </c>
      <c r="C219" s="60" t="s">
        <v>407</v>
      </c>
      <c r="D219" s="60" t="s">
        <v>170</v>
      </c>
      <c r="E219" s="59" t="s">
        <v>98</v>
      </c>
      <c r="F219" s="57" t="s">
        <v>189</v>
      </c>
      <c r="G219" s="25" t="s">
        <v>377</v>
      </c>
    </row>
    <row r="220" spans="1:7" ht="14.25" x14ac:dyDescent="0.2">
      <c r="A220" s="36">
        <v>219</v>
      </c>
      <c r="B220" s="60" t="s">
        <v>408</v>
      </c>
      <c r="C220" s="60" t="s">
        <v>318</v>
      </c>
      <c r="D220" s="60" t="s">
        <v>170</v>
      </c>
      <c r="E220" s="59" t="s">
        <v>98</v>
      </c>
      <c r="F220" s="57" t="s">
        <v>189</v>
      </c>
      <c r="G220" s="25" t="s">
        <v>377</v>
      </c>
    </row>
    <row r="221" spans="1:7" ht="14.25" x14ac:dyDescent="0.2">
      <c r="A221" s="36">
        <v>220</v>
      </c>
      <c r="B221" s="60" t="s">
        <v>409</v>
      </c>
      <c r="C221" s="60" t="s">
        <v>146</v>
      </c>
      <c r="D221" s="60" t="s">
        <v>132</v>
      </c>
      <c r="E221" s="59" t="s">
        <v>98</v>
      </c>
      <c r="F221" s="57" t="s">
        <v>189</v>
      </c>
      <c r="G221" s="25" t="s">
        <v>377</v>
      </c>
    </row>
    <row r="222" spans="1:7" ht="14.25" x14ac:dyDescent="0.2">
      <c r="A222" s="36">
        <v>221</v>
      </c>
      <c r="B222" s="60" t="s">
        <v>410</v>
      </c>
      <c r="C222" s="60" t="s">
        <v>318</v>
      </c>
      <c r="D222" s="60" t="s">
        <v>115</v>
      </c>
      <c r="E222" s="59" t="s">
        <v>98</v>
      </c>
      <c r="F222" s="57" t="s">
        <v>189</v>
      </c>
      <c r="G222" s="25" t="s">
        <v>377</v>
      </c>
    </row>
    <row r="223" spans="1:7" ht="14.25" x14ac:dyDescent="0.2">
      <c r="A223" s="36">
        <v>222</v>
      </c>
      <c r="B223" s="60" t="s">
        <v>411</v>
      </c>
      <c r="C223" s="60" t="s">
        <v>412</v>
      </c>
      <c r="D223" s="60" t="s">
        <v>115</v>
      </c>
      <c r="E223" s="59" t="s">
        <v>116</v>
      </c>
      <c r="F223" s="57" t="s">
        <v>189</v>
      </c>
      <c r="G223" s="25" t="s">
        <v>377</v>
      </c>
    </row>
    <row r="224" spans="1:7" ht="14.25" x14ac:dyDescent="0.2">
      <c r="A224" s="36">
        <v>223</v>
      </c>
      <c r="B224" s="60"/>
      <c r="C224" s="60"/>
      <c r="D224" s="60"/>
      <c r="E224" s="59"/>
      <c r="F224" s="57"/>
      <c r="G224" s="25"/>
    </row>
    <row r="225" spans="1:7" ht="14.25" x14ac:dyDescent="0.2">
      <c r="A225" s="36">
        <v>224</v>
      </c>
      <c r="B225" s="60"/>
      <c r="C225" s="60"/>
      <c r="D225" s="60"/>
      <c r="E225" s="59"/>
      <c r="F225" s="57"/>
      <c r="G225" s="25"/>
    </row>
    <row r="226" spans="1:7" ht="14.25" x14ac:dyDescent="0.2">
      <c r="A226" s="36">
        <v>225</v>
      </c>
      <c r="B226" s="60"/>
      <c r="C226" s="60"/>
      <c r="D226" s="60"/>
      <c r="E226" s="59"/>
      <c r="F226" s="57"/>
      <c r="G226" s="25"/>
    </row>
    <row r="227" spans="1:7" ht="14.25" x14ac:dyDescent="0.2">
      <c r="A227" s="36">
        <v>226</v>
      </c>
      <c r="B227" s="60"/>
      <c r="C227" s="60"/>
      <c r="D227" s="60"/>
      <c r="E227" s="59"/>
      <c r="F227" s="57"/>
      <c r="G227" s="25"/>
    </row>
    <row r="228" spans="1:7" ht="14.25" x14ac:dyDescent="0.2">
      <c r="A228" s="36">
        <v>227</v>
      </c>
      <c r="B228" s="60"/>
      <c r="C228" s="60"/>
      <c r="D228" s="60"/>
      <c r="E228" s="59"/>
      <c r="F228" s="57"/>
      <c r="G228" s="25"/>
    </row>
    <row r="229" spans="1:7" ht="14.25" x14ac:dyDescent="0.2">
      <c r="A229" s="36">
        <v>228</v>
      </c>
      <c r="B229" s="60"/>
      <c r="C229" s="60"/>
      <c r="D229" s="60"/>
      <c r="E229" s="59"/>
      <c r="F229" s="57"/>
      <c r="G229" s="25"/>
    </row>
    <row r="230" spans="1:7" ht="14.25" x14ac:dyDescent="0.2">
      <c r="A230" s="36">
        <v>229</v>
      </c>
      <c r="B230" s="60"/>
      <c r="C230" s="60"/>
      <c r="D230" s="60"/>
      <c r="E230" s="59"/>
      <c r="F230" s="57"/>
      <c r="G230" s="25"/>
    </row>
    <row r="231" spans="1:7" ht="14.25" x14ac:dyDescent="0.2">
      <c r="A231" s="36">
        <v>230</v>
      </c>
      <c r="B231" s="60"/>
      <c r="C231" s="60"/>
      <c r="D231" s="60"/>
      <c r="E231" s="59"/>
      <c r="F231" s="57"/>
      <c r="G231" s="25"/>
    </row>
    <row r="232" spans="1:7" ht="14.25" x14ac:dyDescent="0.2">
      <c r="A232" s="36">
        <v>231</v>
      </c>
      <c r="B232" s="60"/>
      <c r="C232" s="60"/>
      <c r="D232" s="60"/>
      <c r="E232" s="59"/>
      <c r="F232" s="57"/>
      <c r="G232" s="25"/>
    </row>
    <row r="233" spans="1:7" ht="14.25" x14ac:dyDescent="0.2">
      <c r="A233" s="36">
        <v>232</v>
      </c>
      <c r="B233" s="60"/>
      <c r="C233" s="60"/>
      <c r="D233" s="60"/>
      <c r="E233" s="59"/>
      <c r="F233" s="57"/>
      <c r="G233" s="25"/>
    </row>
    <row r="234" spans="1:7" ht="14.25" x14ac:dyDescent="0.2">
      <c r="A234" s="36">
        <v>233</v>
      </c>
      <c r="B234" s="60"/>
      <c r="C234" s="60"/>
      <c r="D234" s="60"/>
      <c r="E234" s="59"/>
      <c r="F234" s="57"/>
      <c r="G234" s="25"/>
    </row>
    <row r="235" spans="1:7" ht="14.25" x14ac:dyDescent="0.2">
      <c r="A235" s="36">
        <v>234</v>
      </c>
      <c r="B235" s="60"/>
      <c r="C235" s="60"/>
      <c r="D235" s="60"/>
      <c r="E235" s="59"/>
      <c r="F235" s="57"/>
      <c r="G235" s="25"/>
    </row>
    <row r="236" spans="1:7" ht="14.25" x14ac:dyDescent="0.2">
      <c r="A236" s="36">
        <v>235</v>
      </c>
      <c r="B236" s="60"/>
      <c r="C236" s="60"/>
      <c r="D236" s="60"/>
      <c r="E236" s="59"/>
      <c r="F236" s="57"/>
      <c r="G236" s="25"/>
    </row>
    <row r="237" spans="1:7" ht="14.25" x14ac:dyDescent="0.2">
      <c r="A237" s="36">
        <v>236</v>
      </c>
      <c r="B237" s="65" t="s">
        <v>372</v>
      </c>
      <c r="C237" s="66" t="s">
        <v>413</v>
      </c>
      <c r="D237" s="67" t="s">
        <v>14</v>
      </c>
      <c r="E237" s="67" t="s">
        <v>98</v>
      </c>
      <c r="F237" s="68" t="s">
        <v>414</v>
      </c>
      <c r="G237" s="25" t="s">
        <v>415</v>
      </c>
    </row>
    <row r="238" spans="1:7" ht="14.25" x14ac:dyDescent="0.2">
      <c r="A238" s="36">
        <v>237</v>
      </c>
      <c r="B238" s="69" t="s">
        <v>416</v>
      </c>
      <c r="C238" s="70" t="s">
        <v>417</v>
      </c>
      <c r="D238" s="71" t="s">
        <v>14</v>
      </c>
      <c r="E238" s="71" t="s">
        <v>98</v>
      </c>
      <c r="F238" s="57" t="s">
        <v>414</v>
      </c>
      <c r="G238" s="25" t="s">
        <v>415</v>
      </c>
    </row>
    <row r="239" spans="1:7" ht="14.25" x14ac:dyDescent="0.2">
      <c r="A239" s="36">
        <v>238</v>
      </c>
      <c r="B239" s="69" t="s">
        <v>418</v>
      </c>
      <c r="C239" s="70" t="s">
        <v>419</v>
      </c>
      <c r="D239" s="71" t="s">
        <v>15</v>
      </c>
      <c r="E239" s="71" t="s">
        <v>98</v>
      </c>
      <c r="F239" s="57" t="s">
        <v>414</v>
      </c>
      <c r="G239" s="25" t="s">
        <v>415</v>
      </c>
    </row>
    <row r="240" spans="1:7" ht="14.25" x14ac:dyDescent="0.2">
      <c r="A240" s="36">
        <v>239</v>
      </c>
      <c r="B240" s="69" t="s">
        <v>362</v>
      </c>
      <c r="C240" s="70" t="s">
        <v>344</v>
      </c>
      <c r="D240" s="71" t="s">
        <v>15</v>
      </c>
      <c r="E240" s="71" t="s">
        <v>98</v>
      </c>
      <c r="F240" s="57" t="s">
        <v>414</v>
      </c>
      <c r="G240" s="25" t="s">
        <v>415</v>
      </c>
    </row>
    <row r="241" spans="1:7" ht="14.25" x14ac:dyDescent="0.2">
      <c r="A241" s="36">
        <v>240</v>
      </c>
      <c r="B241" s="69" t="s">
        <v>343</v>
      </c>
      <c r="C241" s="70" t="s">
        <v>420</v>
      </c>
      <c r="D241" s="71" t="s">
        <v>15</v>
      </c>
      <c r="E241" s="71" t="s">
        <v>98</v>
      </c>
      <c r="F241" s="57" t="s">
        <v>414</v>
      </c>
      <c r="G241" s="25" t="s">
        <v>415</v>
      </c>
    </row>
    <row r="242" spans="1:7" ht="14.25" x14ac:dyDescent="0.2">
      <c r="A242" s="36">
        <v>241</v>
      </c>
      <c r="B242" s="69" t="s">
        <v>421</v>
      </c>
      <c r="C242" s="70" t="s">
        <v>422</v>
      </c>
      <c r="D242" s="71" t="s">
        <v>15</v>
      </c>
      <c r="E242" s="71" t="s">
        <v>98</v>
      </c>
      <c r="F242" s="57" t="s">
        <v>414</v>
      </c>
      <c r="G242" s="25" t="s">
        <v>415</v>
      </c>
    </row>
    <row r="243" spans="1:7" ht="14.25" x14ac:dyDescent="0.2">
      <c r="A243" s="36">
        <v>242</v>
      </c>
      <c r="B243" s="69" t="s">
        <v>160</v>
      </c>
      <c r="C243" s="70" t="s">
        <v>423</v>
      </c>
      <c r="D243" s="71" t="s">
        <v>15</v>
      </c>
      <c r="E243" s="71" t="s">
        <v>98</v>
      </c>
      <c r="F243" s="57" t="s">
        <v>414</v>
      </c>
      <c r="G243" s="25" t="s">
        <v>415</v>
      </c>
    </row>
    <row r="244" spans="1:7" ht="14.25" x14ac:dyDescent="0.2">
      <c r="A244" s="36">
        <v>243</v>
      </c>
      <c r="B244" s="69" t="s">
        <v>424</v>
      </c>
      <c r="C244" s="70" t="s">
        <v>425</v>
      </c>
      <c r="D244" s="71" t="s">
        <v>16</v>
      </c>
      <c r="E244" s="71" t="s">
        <v>98</v>
      </c>
      <c r="F244" s="57" t="s">
        <v>414</v>
      </c>
      <c r="G244" s="25" t="s">
        <v>415</v>
      </c>
    </row>
    <row r="245" spans="1:7" ht="14.25" x14ac:dyDescent="0.2">
      <c r="A245" s="36">
        <v>244</v>
      </c>
      <c r="B245" s="69" t="s">
        <v>426</v>
      </c>
      <c r="C245" s="70" t="s">
        <v>427</v>
      </c>
      <c r="D245" s="71" t="s">
        <v>16</v>
      </c>
      <c r="E245" s="71" t="s">
        <v>98</v>
      </c>
      <c r="F245" s="57" t="s">
        <v>414</v>
      </c>
      <c r="G245" s="25" t="s">
        <v>415</v>
      </c>
    </row>
    <row r="246" spans="1:7" ht="14.25" x14ac:dyDescent="0.2">
      <c r="A246" s="36">
        <v>245</v>
      </c>
      <c r="B246" s="69" t="s">
        <v>428</v>
      </c>
      <c r="C246" s="70" t="s">
        <v>429</v>
      </c>
      <c r="D246" s="71" t="s">
        <v>16</v>
      </c>
      <c r="E246" s="71" t="s">
        <v>98</v>
      </c>
      <c r="F246" s="57" t="s">
        <v>414</v>
      </c>
      <c r="G246" s="25" t="s">
        <v>415</v>
      </c>
    </row>
    <row r="247" spans="1:7" ht="14.25" x14ac:dyDescent="0.2">
      <c r="A247" s="36">
        <v>246</v>
      </c>
      <c r="B247" s="69" t="s">
        <v>394</v>
      </c>
      <c r="C247" s="70" t="s">
        <v>422</v>
      </c>
      <c r="D247" s="71" t="s">
        <v>11</v>
      </c>
      <c r="E247" s="71" t="s">
        <v>116</v>
      </c>
      <c r="F247" s="57" t="s">
        <v>414</v>
      </c>
      <c r="G247" s="25" t="s">
        <v>415</v>
      </c>
    </row>
    <row r="248" spans="1:7" ht="14.25" x14ac:dyDescent="0.2">
      <c r="A248" s="36">
        <v>247</v>
      </c>
      <c r="B248" s="69" t="s">
        <v>385</v>
      </c>
      <c r="C248" s="70" t="s">
        <v>430</v>
      </c>
      <c r="D248" s="71" t="s">
        <v>11</v>
      </c>
      <c r="E248" s="71" t="s">
        <v>116</v>
      </c>
      <c r="F248" s="57" t="s">
        <v>414</v>
      </c>
      <c r="G248" s="25" t="s">
        <v>415</v>
      </c>
    </row>
    <row r="249" spans="1:7" ht="14.25" x14ac:dyDescent="0.2">
      <c r="A249" s="36">
        <v>248</v>
      </c>
      <c r="B249" s="69" t="s">
        <v>431</v>
      </c>
      <c r="C249" s="70" t="s">
        <v>432</v>
      </c>
      <c r="D249" s="71" t="s">
        <v>11</v>
      </c>
      <c r="E249" s="71" t="s">
        <v>116</v>
      </c>
      <c r="F249" s="57" t="s">
        <v>414</v>
      </c>
      <c r="G249" s="25" t="s">
        <v>415</v>
      </c>
    </row>
    <row r="250" spans="1:7" ht="14.25" x14ac:dyDescent="0.2">
      <c r="A250" s="36">
        <v>249</v>
      </c>
      <c r="B250" s="59" t="s">
        <v>433</v>
      </c>
      <c r="C250" s="59" t="s">
        <v>434</v>
      </c>
      <c r="D250" s="59" t="s">
        <v>115</v>
      </c>
      <c r="E250" s="59" t="s">
        <v>116</v>
      </c>
      <c r="F250" s="57" t="s">
        <v>414</v>
      </c>
      <c r="G250" s="25" t="s">
        <v>415</v>
      </c>
    </row>
    <row r="251" spans="1:7" ht="14.25" x14ac:dyDescent="0.2">
      <c r="A251" s="36">
        <v>250</v>
      </c>
      <c r="B251" s="59" t="s">
        <v>435</v>
      </c>
      <c r="C251" s="59" t="s">
        <v>381</v>
      </c>
      <c r="D251" s="59" t="s">
        <v>115</v>
      </c>
      <c r="E251" s="59" t="s">
        <v>116</v>
      </c>
      <c r="F251" s="57" t="s">
        <v>414</v>
      </c>
      <c r="G251" s="25" t="s">
        <v>415</v>
      </c>
    </row>
    <row r="252" spans="1:7" ht="14.25" x14ac:dyDescent="0.2">
      <c r="A252" s="36">
        <v>251</v>
      </c>
      <c r="B252" s="59" t="s">
        <v>436</v>
      </c>
      <c r="C252" s="59" t="s">
        <v>437</v>
      </c>
      <c r="D252" s="59" t="s">
        <v>115</v>
      </c>
      <c r="E252" s="59" t="s">
        <v>116</v>
      </c>
      <c r="F252" s="57" t="s">
        <v>414</v>
      </c>
      <c r="G252" s="25" t="s">
        <v>415</v>
      </c>
    </row>
    <row r="253" spans="1:7" ht="14.25" x14ac:dyDescent="0.2">
      <c r="A253" s="36">
        <v>252</v>
      </c>
      <c r="B253" s="59" t="s">
        <v>438</v>
      </c>
      <c r="C253" s="59" t="s">
        <v>439</v>
      </c>
      <c r="D253" s="59" t="s">
        <v>115</v>
      </c>
      <c r="E253" s="59" t="s">
        <v>116</v>
      </c>
      <c r="F253" s="57" t="s">
        <v>414</v>
      </c>
      <c r="G253" s="25" t="s">
        <v>415</v>
      </c>
    </row>
    <row r="254" spans="1:7" ht="14.25" x14ac:dyDescent="0.2">
      <c r="A254" s="36">
        <v>253</v>
      </c>
      <c r="B254" s="59" t="s">
        <v>440</v>
      </c>
      <c r="C254" s="59" t="s">
        <v>441</v>
      </c>
      <c r="D254" s="59" t="s">
        <v>115</v>
      </c>
      <c r="E254" s="59" t="s">
        <v>116</v>
      </c>
      <c r="F254" s="57" t="s">
        <v>414</v>
      </c>
      <c r="G254" s="25" t="s">
        <v>415</v>
      </c>
    </row>
    <row r="255" spans="1:7" ht="14.25" x14ac:dyDescent="0.2">
      <c r="A255" s="36">
        <v>254</v>
      </c>
      <c r="B255" s="59" t="s">
        <v>442</v>
      </c>
      <c r="C255" s="59" t="s">
        <v>387</v>
      </c>
      <c r="D255" s="59" t="s">
        <v>115</v>
      </c>
      <c r="E255" s="59" t="s">
        <v>116</v>
      </c>
      <c r="F255" s="57" t="s">
        <v>414</v>
      </c>
      <c r="G255" s="25" t="s">
        <v>415</v>
      </c>
    </row>
    <row r="256" spans="1:7" ht="14.25" x14ac:dyDescent="0.2">
      <c r="A256" s="36">
        <v>255</v>
      </c>
      <c r="B256" s="59" t="s">
        <v>443</v>
      </c>
      <c r="C256" s="59" t="s">
        <v>430</v>
      </c>
      <c r="D256" s="59" t="s">
        <v>132</v>
      </c>
      <c r="E256" s="59" t="s">
        <v>116</v>
      </c>
      <c r="F256" s="57" t="s">
        <v>414</v>
      </c>
      <c r="G256" s="25" t="s">
        <v>415</v>
      </c>
    </row>
    <row r="257" spans="1:7" ht="14.25" x14ac:dyDescent="0.2">
      <c r="A257" s="36">
        <v>256</v>
      </c>
      <c r="B257" s="59" t="s">
        <v>444</v>
      </c>
      <c r="C257" s="59" t="s">
        <v>445</v>
      </c>
      <c r="D257" s="59" t="s">
        <v>132</v>
      </c>
      <c r="E257" s="59" t="s">
        <v>116</v>
      </c>
      <c r="F257" s="57" t="s">
        <v>414</v>
      </c>
      <c r="G257" s="25" t="s">
        <v>415</v>
      </c>
    </row>
    <row r="258" spans="1:7" ht="14.25" x14ac:dyDescent="0.2">
      <c r="A258" s="36">
        <v>257</v>
      </c>
      <c r="B258" s="59" t="s">
        <v>446</v>
      </c>
      <c r="C258" s="59" t="s">
        <v>447</v>
      </c>
      <c r="D258" s="59" t="s">
        <v>132</v>
      </c>
      <c r="E258" s="59" t="s">
        <v>116</v>
      </c>
      <c r="F258" s="57" t="s">
        <v>414</v>
      </c>
      <c r="G258" s="25" t="s">
        <v>415</v>
      </c>
    </row>
    <row r="259" spans="1:7" ht="14.25" x14ac:dyDescent="0.2">
      <c r="A259" s="36">
        <v>258</v>
      </c>
      <c r="B259" s="59" t="s">
        <v>448</v>
      </c>
      <c r="C259" s="59" t="s">
        <v>449</v>
      </c>
      <c r="D259" s="59" t="s">
        <v>132</v>
      </c>
      <c r="E259" s="59" t="s">
        <v>116</v>
      </c>
      <c r="F259" s="57" t="s">
        <v>414</v>
      </c>
      <c r="G259" s="25" t="s">
        <v>415</v>
      </c>
    </row>
    <row r="260" spans="1:7" ht="14.25" x14ac:dyDescent="0.2">
      <c r="A260" s="36">
        <v>259</v>
      </c>
      <c r="B260" s="59" t="s">
        <v>450</v>
      </c>
      <c r="C260" s="59" t="s">
        <v>441</v>
      </c>
      <c r="D260" s="59" t="s">
        <v>132</v>
      </c>
      <c r="E260" s="59" t="s">
        <v>116</v>
      </c>
      <c r="F260" s="57" t="s">
        <v>414</v>
      </c>
      <c r="G260" s="25" t="s">
        <v>415</v>
      </c>
    </row>
    <row r="261" spans="1:7" ht="14.25" x14ac:dyDescent="0.2">
      <c r="A261" s="36">
        <v>260</v>
      </c>
      <c r="B261" s="59" t="s">
        <v>451</v>
      </c>
      <c r="C261" s="59" t="s">
        <v>452</v>
      </c>
      <c r="D261" s="59" t="s">
        <v>132</v>
      </c>
      <c r="E261" s="59" t="s">
        <v>116</v>
      </c>
      <c r="F261" s="57" t="s">
        <v>414</v>
      </c>
      <c r="G261" s="25" t="s">
        <v>415</v>
      </c>
    </row>
    <row r="262" spans="1:7" ht="14.25" x14ac:dyDescent="0.2">
      <c r="A262" s="36">
        <v>261</v>
      </c>
      <c r="B262" s="59" t="s">
        <v>394</v>
      </c>
      <c r="C262" s="59" t="s">
        <v>453</v>
      </c>
      <c r="D262" s="59" t="s">
        <v>170</v>
      </c>
      <c r="E262" s="59" t="s">
        <v>116</v>
      </c>
      <c r="F262" s="57" t="s">
        <v>414</v>
      </c>
      <c r="G262" s="25" t="s">
        <v>415</v>
      </c>
    </row>
    <row r="263" spans="1:7" ht="14.25" x14ac:dyDescent="0.2">
      <c r="A263" s="36">
        <v>262</v>
      </c>
      <c r="B263" s="59" t="s">
        <v>388</v>
      </c>
      <c r="C263" s="59" t="s">
        <v>454</v>
      </c>
      <c r="D263" s="59" t="s">
        <v>170</v>
      </c>
      <c r="E263" s="59" t="s">
        <v>116</v>
      </c>
      <c r="F263" s="57" t="s">
        <v>414</v>
      </c>
      <c r="G263" s="25" t="s">
        <v>415</v>
      </c>
    </row>
    <row r="264" spans="1:7" ht="14.25" x14ac:dyDescent="0.2">
      <c r="A264" s="36">
        <v>263</v>
      </c>
      <c r="B264" s="59" t="s">
        <v>325</v>
      </c>
      <c r="C264" s="59" t="s">
        <v>455</v>
      </c>
      <c r="D264" s="59" t="s">
        <v>170</v>
      </c>
      <c r="E264" s="59" t="s">
        <v>116</v>
      </c>
      <c r="F264" s="57" t="s">
        <v>414</v>
      </c>
      <c r="G264" s="25" t="s">
        <v>415</v>
      </c>
    </row>
    <row r="265" spans="1:7" ht="14.25" x14ac:dyDescent="0.2">
      <c r="A265" s="36">
        <v>264</v>
      </c>
      <c r="B265" s="59" t="s">
        <v>141</v>
      </c>
      <c r="C265" s="59" t="s">
        <v>439</v>
      </c>
      <c r="D265" s="59" t="s">
        <v>170</v>
      </c>
      <c r="E265" s="59" t="s">
        <v>116</v>
      </c>
      <c r="F265" s="57" t="s">
        <v>414</v>
      </c>
      <c r="G265" s="25" t="s">
        <v>415</v>
      </c>
    </row>
    <row r="266" spans="1:7" ht="14.25" x14ac:dyDescent="0.2">
      <c r="A266" s="36">
        <v>265</v>
      </c>
      <c r="B266" s="59" t="s">
        <v>456</v>
      </c>
      <c r="C266" s="59" t="s">
        <v>457</v>
      </c>
      <c r="D266" s="59" t="s">
        <v>170</v>
      </c>
      <c r="E266" s="59" t="s">
        <v>116</v>
      </c>
      <c r="F266" s="57" t="s">
        <v>414</v>
      </c>
      <c r="G266" s="25" t="s">
        <v>415</v>
      </c>
    </row>
    <row r="267" spans="1:7" ht="14.25" x14ac:dyDescent="0.2">
      <c r="A267" s="36">
        <v>266</v>
      </c>
      <c r="B267" s="59" t="s">
        <v>458</v>
      </c>
      <c r="C267" s="59" t="s">
        <v>459</v>
      </c>
      <c r="D267" s="59" t="s">
        <v>170</v>
      </c>
      <c r="E267" s="59" t="s">
        <v>116</v>
      </c>
      <c r="F267" s="57" t="s">
        <v>414</v>
      </c>
      <c r="G267" s="25" t="s">
        <v>415</v>
      </c>
    </row>
    <row r="268" spans="1:7" ht="14.25" x14ac:dyDescent="0.2">
      <c r="A268" s="36">
        <v>267</v>
      </c>
      <c r="B268" s="56" t="s">
        <v>460</v>
      </c>
      <c r="C268" s="56" t="s">
        <v>461</v>
      </c>
      <c r="D268" s="56" t="s">
        <v>115</v>
      </c>
      <c r="E268" s="56" t="s">
        <v>98</v>
      </c>
      <c r="F268" s="57" t="s">
        <v>414</v>
      </c>
      <c r="G268" s="25" t="s">
        <v>415</v>
      </c>
    </row>
    <row r="269" spans="1:7" ht="14.25" x14ac:dyDescent="0.2">
      <c r="A269" s="36">
        <v>268</v>
      </c>
      <c r="B269" s="56" t="s">
        <v>462</v>
      </c>
      <c r="C269" s="56" t="s">
        <v>463</v>
      </c>
      <c r="D269" s="56" t="s">
        <v>115</v>
      </c>
      <c r="E269" s="56" t="s">
        <v>98</v>
      </c>
      <c r="F269" s="57" t="s">
        <v>414</v>
      </c>
      <c r="G269" s="25" t="s">
        <v>415</v>
      </c>
    </row>
    <row r="270" spans="1:7" ht="14.25" x14ac:dyDescent="0.2">
      <c r="A270" s="36">
        <v>269</v>
      </c>
      <c r="B270" s="56" t="s">
        <v>239</v>
      </c>
      <c r="C270" s="56" t="s">
        <v>201</v>
      </c>
      <c r="D270" s="56" t="s">
        <v>132</v>
      </c>
      <c r="E270" s="56" t="s">
        <v>98</v>
      </c>
      <c r="F270" s="57" t="s">
        <v>414</v>
      </c>
      <c r="G270" s="25" t="s">
        <v>415</v>
      </c>
    </row>
    <row r="271" spans="1:7" ht="14.25" x14ac:dyDescent="0.2">
      <c r="A271" s="36">
        <v>270</v>
      </c>
      <c r="B271" s="56" t="s">
        <v>464</v>
      </c>
      <c r="C271" s="56" t="s">
        <v>465</v>
      </c>
      <c r="D271" s="56" t="s">
        <v>132</v>
      </c>
      <c r="E271" s="56" t="s">
        <v>116</v>
      </c>
      <c r="F271" s="57" t="s">
        <v>414</v>
      </c>
      <c r="G271" s="25" t="s">
        <v>415</v>
      </c>
    </row>
    <row r="272" spans="1:7" ht="14.25" x14ac:dyDescent="0.2">
      <c r="A272" s="36">
        <v>271</v>
      </c>
      <c r="B272" s="56" t="s">
        <v>141</v>
      </c>
      <c r="C272" s="56" t="s">
        <v>466</v>
      </c>
      <c r="D272" s="56" t="s">
        <v>132</v>
      </c>
      <c r="E272" s="56" t="s">
        <v>116</v>
      </c>
      <c r="F272" s="57" t="s">
        <v>414</v>
      </c>
      <c r="G272" s="25" t="s">
        <v>415</v>
      </c>
    </row>
    <row r="273" spans="1:7" ht="14.25" x14ac:dyDescent="0.2">
      <c r="A273" s="36">
        <v>272</v>
      </c>
      <c r="B273" s="56"/>
      <c r="C273" s="56"/>
      <c r="D273" s="56"/>
      <c r="E273" s="56"/>
      <c r="F273" s="25"/>
      <c r="G273" s="25"/>
    </row>
    <row r="274" spans="1:7" ht="14.25" x14ac:dyDescent="0.2">
      <c r="A274" s="36">
        <v>273</v>
      </c>
      <c r="B274" s="56" t="s">
        <v>467</v>
      </c>
      <c r="C274" s="56" t="s">
        <v>468</v>
      </c>
      <c r="D274" s="56" t="s">
        <v>115</v>
      </c>
      <c r="E274" s="56" t="s">
        <v>116</v>
      </c>
      <c r="F274" s="25" t="s">
        <v>414</v>
      </c>
      <c r="G274" s="25" t="s">
        <v>469</v>
      </c>
    </row>
    <row r="275" spans="1:7" ht="14.25" x14ac:dyDescent="0.2">
      <c r="A275" s="36">
        <v>274</v>
      </c>
      <c r="B275" s="39" t="s">
        <v>470</v>
      </c>
      <c r="C275" s="40" t="s">
        <v>471</v>
      </c>
      <c r="D275" s="41" t="s">
        <v>115</v>
      </c>
      <c r="E275" s="56" t="s">
        <v>116</v>
      </c>
      <c r="F275" s="57" t="s">
        <v>414</v>
      </c>
      <c r="G275" s="25" t="s">
        <v>469</v>
      </c>
    </row>
    <row r="276" spans="1:7" ht="14.25" x14ac:dyDescent="0.2">
      <c r="A276" s="36">
        <v>275</v>
      </c>
      <c r="B276" s="72" t="s">
        <v>378</v>
      </c>
      <c r="C276" s="73" t="s">
        <v>472</v>
      </c>
      <c r="D276" s="74" t="s">
        <v>115</v>
      </c>
      <c r="E276" s="75" t="s">
        <v>116</v>
      </c>
      <c r="F276" s="57" t="s">
        <v>414</v>
      </c>
      <c r="G276" s="25" t="s">
        <v>469</v>
      </c>
    </row>
    <row r="277" spans="1:7" ht="14.25" x14ac:dyDescent="0.2">
      <c r="A277" s="36">
        <v>276</v>
      </c>
      <c r="B277" s="56" t="s">
        <v>473</v>
      </c>
      <c r="C277" s="56" t="s">
        <v>386</v>
      </c>
      <c r="D277" s="56" t="s">
        <v>115</v>
      </c>
      <c r="E277" s="56" t="s">
        <v>116</v>
      </c>
      <c r="F277" s="57" t="s">
        <v>414</v>
      </c>
      <c r="G277" s="25" t="s">
        <v>469</v>
      </c>
    </row>
    <row r="278" spans="1:7" ht="14.25" x14ac:dyDescent="0.2">
      <c r="A278" s="36">
        <v>277</v>
      </c>
      <c r="B278" s="56" t="s">
        <v>157</v>
      </c>
      <c r="C278" s="56" t="s">
        <v>474</v>
      </c>
      <c r="D278" s="56" t="s">
        <v>115</v>
      </c>
      <c r="E278" s="56" t="s">
        <v>116</v>
      </c>
      <c r="F278" s="57" t="s">
        <v>414</v>
      </c>
      <c r="G278" s="25" t="s">
        <v>469</v>
      </c>
    </row>
    <row r="279" spans="1:7" ht="14.25" x14ac:dyDescent="0.2">
      <c r="A279" s="36">
        <v>278</v>
      </c>
      <c r="B279" s="56" t="s">
        <v>435</v>
      </c>
      <c r="C279" s="56" t="s">
        <v>475</v>
      </c>
      <c r="D279" s="56" t="s">
        <v>115</v>
      </c>
      <c r="E279" s="56" t="s">
        <v>116</v>
      </c>
      <c r="F279" s="57" t="s">
        <v>414</v>
      </c>
      <c r="G279" s="25" t="s">
        <v>469</v>
      </c>
    </row>
    <row r="280" spans="1:7" ht="14.25" x14ac:dyDescent="0.2">
      <c r="A280" s="36">
        <v>279</v>
      </c>
      <c r="B280" s="56" t="s">
        <v>476</v>
      </c>
      <c r="C280" s="56" t="s">
        <v>477</v>
      </c>
      <c r="D280" s="56" t="s">
        <v>115</v>
      </c>
      <c r="E280" s="56" t="s">
        <v>116</v>
      </c>
      <c r="F280" s="57" t="s">
        <v>414</v>
      </c>
      <c r="G280" s="25" t="s">
        <v>469</v>
      </c>
    </row>
    <row r="281" spans="1:7" ht="15" thickBot="1" x14ac:dyDescent="0.25">
      <c r="A281" s="36">
        <v>280</v>
      </c>
      <c r="B281" s="76" t="s">
        <v>147</v>
      </c>
      <c r="C281" s="76" t="s">
        <v>478</v>
      </c>
      <c r="D281" s="76" t="s">
        <v>115</v>
      </c>
      <c r="E281" s="76" t="s">
        <v>116</v>
      </c>
      <c r="F281" s="57" t="s">
        <v>414</v>
      </c>
      <c r="G281" s="25" t="s">
        <v>469</v>
      </c>
    </row>
    <row r="282" spans="1:7" ht="15" thickTop="1" x14ac:dyDescent="0.2">
      <c r="A282" s="36">
        <v>281</v>
      </c>
      <c r="B282" s="77" t="s">
        <v>479</v>
      </c>
      <c r="C282" s="78" t="s">
        <v>480</v>
      </c>
      <c r="D282" s="79" t="s">
        <v>115</v>
      </c>
      <c r="E282" s="80" t="s">
        <v>98</v>
      </c>
      <c r="F282" s="57" t="s">
        <v>414</v>
      </c>
      <c r="G282" s="25" t="s">
        <v>469</v>
      </c>
    </row>
    <row r="283" spans="1:7" ht="14.25" x14ac:dyDescent="0.2">
      <c r="A283" s="36">
        <v>282</v>
      </c>
      <c r="B283" s="39" t="s">
        <v>162</v>
      </c>
      <c r="C283" s="40" t="s">
        <v>481</v>
      </c>
      <c r="D283" s="41" t="s">
        <v>115</v>
      </c>
      <c r="E283" s="56" t="s">
        <v>98</v>
      </c>
      <c r="F283" s="57" t="s">
        <v>414</v>
      </c>
      <c r="G283" s="25" t="s">
        <v>469</v>
      </c>
    </row>
    <row r="284" spans="1:7" ht="14.25" x14ac:dyDescent="0.2">
      <c r="A284" s="36">
        <v>283</v>
      </c>
      <c r="B284" s="39" t="s">
        <v>482</v>
      </c>
      <c r="C284" s="40" t="s">
        <v>483</v>
      </c>
      <c r="D284" s="41" t="s">
        <v>115</v>
      </c>
      <c r="E284" s="56" t="s">
        <v>98</v>
      </c>
      <c r="F284" s="57" t="s">
        <v>414</v>
      </c>
      <c r="G284" s="25" t="s">
        <v>469</v>
      </c>
    </row>
    <row r="285" spans="1:7" ht="14.25" x14ac:dyDescent="0.2">
      <c r="A285" s="36">
        <v>284</v>
      </c>
      <c r="B285" s="39" t="s">
        <v>484</v>
      </c>
      <c r="C285" s="40" t="s">
        <v>485</v>
      </c>
      <c r="D285" s="41" t="s">
        <v>115</v>
      </c>
      <c r="E285" s="56" t="s">
        <v>98</v>
      </c>
      <c r="F285" s="57" t="s">
        <v>414</v>
      </c>
      <c r="G285" s="25" t="s">
        <v>469</v>
      </c>
    </row>
    <row r="286" spans="1:7" ht="14.25" x14ac:dyDescent="0.2">
      <c r="A286" s="36">
        <v>285</v>
      </c>
      <c r="B286" s="72" t="s">
        <v>274</v>
      </c>
      <c r="C286" s="73" t="s">
        <v>162</v>
      </c>
      <c r="D286" s="74" t="s">
        <v>115</v>
      </c>
      <c r="E286" s="75" t="s">
        <v>98</v>
      </c>
      <c r="F286" s="57" t="s">
        <v>414</v>
      </c>
      <c r="G286" s="25" t="s">
        <v>469</v>
      </c>
    </row>
    <row r="287" spans="1:7" ht="15" thickBot="1" x14ac:dyDescent="0.25">
      <c r="A287" s="36">
        <v>286</v>
      </c>
      <c r="B287" s="72" t="s">
        <v>486</v>
      </c>
      <c r="C287" s="73" t="s">
        <v>487</v>
      </c>
      <c r="D287" s="74" t="s">
        <v>115</v>
      </c>
      <c r="E287" s="75" t="s">
        <v>98</v>
      </c>
      <c r="F287" s="57" t="s">
        <v>414</v>
      </c>
      <c r="G287" s="25" t="s">
        <v>469</v>
      </c>
    </row>
    <row r="288" spans="1:7" ht="15" thickTop="1" x14ac:dyDescent="0.2">
      <c r="A288" s="36">
        <v>287</v>
      </c>
      <c r="B288" s="77" t="s">
        <v>488</v>
      </c>
      <c r="C288" s="78" t="s">
        <v>489</v>
      </c>
      <c r="D288" s="79" t="s">
        <v>132</v>
      </c>
      <c r="E288" s="80" t="s">
        <v>116</v>
      </c>
      <c r="F288" s="57" t="s">
        <v>414</v>
      </c>
      <c r="G288" s="25" t="s">
        <v>469</v>
      </c>
    </row>
    <row r="289" spans="1:7" ht="14.25" x14ac:dyDescent="0.2">
      <c r="A289" s="36">
        <v>288</v>
      </c>
      <c r="B289" s="39" t="s">
        <v>456</v>
      </c>
      <c r="C289" s="40" t="s">
        <v>386</v>
      </c>
      <c r="D289" s="41" t="s">
        <v>132</v>
      </c>
      <c r="E289" s="56" t="s">
        <v>116</v>
      </c>
      <c r="F289" s="57" t="s">
        <v>414</v>
      </c>
      <c r="G289" s="25" t="s">
        <v>469</v>
      </c>
    </row>
    <row r="290" spans="1:7" ht="14.25" x14ac:dyDescent="0.2">
      <c r="A290" s="36">
        <v>289</v>
      </c>
      <c r="B290" s="39" t="s">
        <v>204</v>
      </c>
      <c r="C290" s="40" t="s">
        <v>490</v>
      </c>
      <c r="D290" s="41" t="s">
        <v>132</v>
      </c>
      <c r="E290" s="56" t="s">
        <v>116</v>
      </c>
      <c r="F290" s="57" t="s">
        <v>414</v>
      </c>
      <c r="G290" s="25" t="s">
        <v>469</v>
      </c>
    </row>
    <row r="291" spans="1:7" ht="14.25" x14ac:dyDescent="0.2">
      <c r="A291" s="36">
        <v>290</v>
      </c>
      <c r="B291" s="39" t="s">
        <v>491</v>
      </c>
      <c r="C291" s="40" t="s">
        <v>492</v>
      </c>
      <c r="D291" s="41" t="s">
        <v>132</v>
      </c>
      <c r="E291" s="56" t="s">
        <v>116</v>
      </c>
      <c r="F291" s="57" t="s">
        <v>414</v>
      </c>
      <c r="G291" s="25" t="s">
        <v>469</v>
      </c>
    </row>
    <row r="292" spans="1:7" ht="14.25" x14ac:dyDescent="0.2">
      <c r="A292" s="36">
        <v>291</v>
      </c>
      <c r="B292" s="39" t="s">
        <v>493</v>
      </c>
      <c r="C292" s="40" t="s">
        <v>494</v>
      </c>
      <c r="D292" s="41" t="s">
        <v>132</v>
      </c>
      <c r="E292" s="56" t="s">
        <v>116</v>
      </c>
      <c r="F292" s="57" t="s">
        <v>414</v>
      </c>
      <c r="G292" s="25" t="s">
        <v>469</v>
      </c>
    </row>
    <row r="293" spans="1:7" ht="14.25" x14ac:dyDescent="0.2">
      <c r="A293" s="36">
        <v>292</v>
      </c>
      <c r="B293" s="39" t="s">
        <v>495</v>
      </c>
      <c r="C293" s="40" t="s">
        <v>496</v>
      </c>
      <c r="D293" s="41" t="s">
        <v>132</v>
      </c>
      <c r="E293" s="56" t="s">
        <v>116</v>
      </c>
      <c r="F293" s="57" t="s">
        <v>414</v>
      </c>
      <c r="G293" s="25" t="s">
        <v>469</v>
      </c>
    </row>
    <row r="294" spans="1:7" ht="14.25" x14ac:dyDescent="0.2">
      <c r="A294" s="36">
        <v>293</v>
      </c>
      <c r="B294" s="39" t="s">
        <v>497</v>
      </c>
      <c r="C294" s="40" t="s">
        <v>498</v>
      </c>
      <c r="D294" s="41" t="s">
        <v>132</v>
      </c>
      <c r="E294" s="56" t="s">
        <v>116</v>
      </c>
      <c r="F294" s="57" t="s">
        <v>414</v>
      </c>
      <c r="G294" s="25" t="s">
        <v>469</v>
      </c>
    </row>
    <row r="295" spans="1:7" ht="15" thickBot="1" x14ac:dyDescent="0.25">
      <c r="A295" s="36">
        <v>294</v>
      </c>
      <c r="B295" s="72" t="s">
        <v>168</v>
      </c>
      <c r="C295" s="73" t="s">
        <v>499</v>
      </c>
      <c r="D295" s="74" t="s">
        <v>132</v>
      </c>
      <c r="E295" s="75" t="s">
        <v>116</v>
      </c>
      <c r="F295" s="57" t="s">
        <v>414</v>
      </c>
      <c r="G295" s="25" t="s">
        <v>469</v>
      </c>
    </row>
    <row r="296" spans="1:7" ht="15" thickTop="1" x14ac:dyDescent="0.2">
      <c r="A296" s="36">
        <v>295</v>
      </c>
      <c r="B296" s="77" t="s">
        <v>500</v>
      </c>
      <c r="C296" s="78" t="s">
        <v>344</v>
      </c>
      <c r="D296" s="79" t="s">
        <v>132</v>
      </c>
      <c r="E296" s="80" t="s">
        <v>98</v>
      </c>
      <c r="F296" s="57" t="s">
        <v>414</v>
      </c>
      <c r="G296" s="25" t="s">
        <v>469</v>
      </c>
    </row>
    <row r="297" spans="1:7" ht="14.25" x14ac:dyDescent="0.2">
      <c r="A297" s="36">
        <v>296</v>
      </c>
      <c r="B297" s="39" t="s">
        <v>343</v>
      </c>
      <c r="C297" s="40" t="s">
        <v>501</v>
      </c>
      <c r="D297" s="41" t="s">
        <v>132</v>
      </c>
      <c r="E297" s="56" t="s">
        <v>98</v>
      </c>
      <c r="F297" s="57" t="s">
        <v>414</v>
      </c>
      <c r="G297" s="25" t="s">
        <v>469</v>
      </c>
    </row>
    <row r="298" spans="1:7" ht="14.25" x14ac:dyDescent="0.2">
      <c r="A298" s="36">
        <v>297</v>
      </c>
      <c r="B298" s="39" t="s">
        <v>502</v>
      </c>
      <c r="C298" s="40" t="s">
        <v>503</v>
      </c>
      <c r="D298" s="41" t="s">
        <v>132</v>
      </c>
      <c r="E298" s="56" t="s">
        <v>98</v>
      </c>
      <c r="F298" s="57" t="s">
        <v>414</v>
      </c>
      <c r="G298" s="25" t="s">
        <v>469</v>
      </c>
    </row>
    <row r="299" spans="1:7" ht="14.25" x14ac:dyDescent="0.2">
      <c r="A299" s="36">
        <v>298</v>
      </c>
      <c r="B299" s="39" t="s">
        <v>337</v>
      </c>
      <c r="C299" s="40" t="s">
        <v>504</v>
      </c>
      <c r="D299" s="41" t="s">
        <v>132</v>
      </c>
      <c r="E299" s="56" t="s">
        <v>98</v>
      </c>
      <c r="F299" s="57" t="s">
        <v>414</v>
      </c>
      <c r="G299" s="25" t="s">
        <v>469</v>
      </c>
    </row>
    <row r="300" spans="1:7" ht="14.25" x14ac:dyDescent="0.2">
      <c r="A300" s="36">
        <v>299</v>
      </c>
      <c r="B300" s="39" t="s">
        <v>505</v>
      </c>
      <c r="C300" s="40" t="s">
        <v>506</v>
      </c>
      <c r="D300" s="41" t="s">
        <v>132</v>
      </c>
      <c r="E300" s="56" t="s">
        <v>98</v>
      </c>
      <c r="F300" s="57" t="s">
        <v>414</v>
      </c>
      <c r="G300" s="25" t="s">
        <v>469</v>
      </c>
    </row>
    <row r="301" spans="1:7" ht="14.25" x14ac:dyDescent="0.2">
      <c r="A301" s="36">
        <v>300</v>
      </c>
      <c r="B301" s="39" t="s">
        <v>507</v>
      </c>
      <c r="C301" s="40" t="s">
        <v>499</v>
      </c>
      <c r="D301" s="41" t="s">
        <v>132</v>
      </c>
      <c r="E301" s="56" t="s">
        <v>98</v>
      </c>
      <c r="F301" s="57" t="s">
        <v>414</v>
      </c>
      <c r="G301" s="25" t="s">
        <v>469</v>
      </c>
    </row>
    <row r="302" spans="1:7" ht="15" thickBot="1" x14ac:dyDescent="0.25">
      <c r="A302" s="36">
        <v>301</v>
      </c>
      <c r="B302" s="72" t="s">
        <v>508</v>
      </c>
      <c r="C302" s="73" t="s">
        <v>509</v>
      </c>
      <c r="D302" s="74" t="s">
        <v>132</v>
      </c>
      <c r="E302" s="75" t="s">
        <v>98</v>
      </c>
      <c r="F302" s="57" t="s">
        <v>414</v>
      </c>
      <c r="G302" s="25" t="s">
        <v>469</v>
      </c>
    </row>
    <row r="303" spans="1:7" ht="15" thickTop="1" x14ac:dyDescent="0.2">
      <c r="A303" s="36">
        <v>302</v>
      </c>
      <c r="B303" s="77" t="s">
        <v>510</v>
      </c>
      <c r="C303" s="78" t="s">
        <v>511</v>
      </c>
      <c r="D303" s="79" t="s">
        <v>170</v>
      </c>
      <c r="E303" s="80" t="s">
        <v>116</v>
      </c>
      <c r="F303" s="57" t="s">
        <v>414</v>
      </c>
      <c r="G303" s="25" t="s">
        <v>469</v>
      </c>
    </row>
    <row r="304" spans="1:7" ht="14.25" x14ac:dyDescent="0.2">
      <c r="A304" s="36">
        <v>303</v>
      </c>
      <c r="B304" s="39" t="s">
        <v>467</v>
      </c>
      <c r="C304" s="40" t="s">
        <v>512</v>
      </c>
      <c r="D304" s="41" t="s">
        <v>170</v>
      </c>
      <c r="E304" s="56" t="s">
        <v>116</v>
      </c>
      <c r="F304" s="57" t="s">
        <v>414</v>
      </c>
      <c r="G304" s="25" t="s">
        <v>469</v>
      </c>
    </row>
    <row r="305" spans="1:7" ht="14.25" x14ac:dyDescent="0.2">
      <c r="A305" s="36">
        <v>304</v>
      </c>
      <c r="B305" s="39" t="s">
        <v>137</v>
      </c>
      <c r="C305" s="40" t="s">
        <v>513</v>
      </c>
      <c r="D305" s="41" t="s">
        <v>170</v>
      </c>
      <c r="E305" s="56" t="s">
        <v>116</v>
      </c>
      <c r="F305" s="57" t="s">
        <v>414</v>
      </c>
      <c r="G305" s="25" t="s">
        <v>469</v>
      </c>
    </row>
    <row r="306" spans="1:7" ht="15" thickBot="1" x14ac:dyDescent="0.25">
      <c r="A306" s="36">
        <v>305</v>
      </c>
      <c r="B306" s="81" t="s">
        <v>514</v>
      </c>
      <c r="C306" s="82" t="s">
        <v>515</v>
      </c>
      <c r="D306" s="83" t="s">
        <v>170</v>
      </c>
      <c r="E306" s="84" t="s">
        <v>116</v>
      </c>
      <c r="F306" s="57" t="s">
        <v>414</v>
      </c>
      <c r="G306" s="25" t="s">
        <v>469</v>
      </c>
    </row>
    <row r="307" spans="1:7" ht="15" thickTop="1" x14ac:dyDescent="0.2">
      <c r="A307" s="36">
        <v>306</v>
      </c>
      <c r="B307" s="85" t="s">
        <v>516</v>
      </c>
      <c r="C307" s="86" t="s">
        <v>517</v>
      </c>
      <c r="D307" s="87" t="s">
        <v>170</v>
      </c>
      <c r="E307" s="88" t="s">
        <v>98</v>
      </c>
      <c r="F307" s="57" t="s">
        <v>414</v>
      </c>
      <c r="G307" s="25" t="s">
        <v>469</v>
      </c>
    </row>
    <row r="308" spans="1:7" ht="14.25" x14ac:dyDescent="0.2">
      <c r="A308" s="36">
        <v>307</v>
      </c>
      <c r="B308" s="89" t="s">
        <v>518</v>
      </c>
      <c r="C308" s="90" t="s">
        <v>519</v>
      </c>
      <c r="D308" s="91" t="s">
        <v>170</v>
      </c>
      <c r="E308" s="92" t="s">
        <v>98</v>
      </c>
      <c r="F308" s="57" t="s">
        <v>414</v>
      </c>
      <c r="G308" s="25" t="s">
        <v>469</v>
      </c>
    </row>
    <row r="309" spans="1:7" ht="14.25" x14ac:dyDescent="0.2">
      <c r="A309" s="36">
        <v>308</v>
      </c>
      <c r="B309" s="39" t="s">
        <v>520</v>
      </c>
      <c r="C309" s="40" t="s">
        <v>521</v>
      </c>
      <c r="D309" s="41" t="s">
        <v>170</v>
      </c>
      <c r="E309" s="56" t="s">
        <v>98</v>
      </c>
      <c r="F309" s="57" t="s">
        <v>414</v>
      </c>
      <c r="G309" s="25" t="s">
        <v>469</v>
      </c>
    </row>
    <row r="310" spans="1:7" ht="14.25" x14ac:dyDescent="0.2">
      <c r="A310" s="36">
        <v>309</v>
      </c>
      <c r="B310" s="39" t="s">
        <v>522</v>
      </c>
      <c r="C310" s="40" t="s">
        <v>523</v>
      </c>
      <c r="D310" s="41" t="s">
        <v>170</v>
      </c>
      <c r="E310" s="56" t="s">
        <v>98</v>
      </c>
      <c r="F310" s="57" t="s">
        <v>414</v>
      </c>
      <c r="G310" s="25" t="s">
        <v>469</v>
      </c>
    </row>
    <row r="311" spans="1:7" ht="14.25" x14ac:dyDescent="0.2">
      <c r="A311" s="36">
        <v>310</v>
      </c>
      <c r="B311" s="39" t="s">
        <v>524</v>
      </c>
      <c r="C311" s="40" t="s">
        <v>525</v>
      </c>
      <c r="D311" s="41" t="s">
        <v>170</v>
      </c>
      <c r="E311" s="56" t="s">
        <v>98</v>
      </c>
      <c r="F311" s="57" t="s">
        <v>414</v>
      </c>
      <c r="G311" s="25" t="s">
        <v>469</v>
      </c>
    </row>
    <row r="312" spans="1:7" ht="14.25" x14ac:dyDescent="0.2">
      <c r="A312" s="36">
        <v>311</v>
      </c>
      <c r="B312" s="45"/>
      <c r="C312" s="45"/>
      <c r="D312" s="45"/>
      <c r="E312" s="45"/>
      <c r="F312" s="25"/>
      <c r="G312" s="25"/>
    </row>
    <row r="313" spans="1:7" ht="14.25" x14ac:dyDescent="0.2">
      <c r="A313" s="36">
        <v>312</v>
      </c>
      <c r="B313" s="45"/>
      <c r="C313" s="45"/>
      <c r="D313" s="45"/>
      <c r="E313" s="45"/>
      <c r="F313" s="25"/>
      <c r="G313" s="25"/>
    </row>
    <row r="314" spans="1:7" ht="14.25" x14ac:dyDescent="0.2">
      <c r="A314" s="36">
        <v>313</v>
      </c>
      <c r="B314" s="45"/>
      <c r="C314" s="45"/>
      <c r="D314" s="45"/>
      <c r="E314" s="45"/>
      <c r="F314" s="25"/>
      <c r="G314" s="25"/>
    </row>
    <row r="315" spans="1:7" ht="14.25" x14ac:dyDescent="0.2">
      <c r="A315" s="36">
        <v>314</v>
      </c>
      <c r="B315" s="45"/>
      <c r="C315" s="45"/>
      <c r="D315" s="45"/>
      <c r="E315" s="45"/>
      <c r="F315" s="25"/>
      <c r="G315" s="25"/>
    </row>
    <row r="316" spans="1:7" ht="14.25" x14ac:dyDescent="0.2">
      <c r="A316" s="36">
        <v>315</v>
      </c>
      <c r="B316" s="45"/>
      <c r="C316" s="45"/>
      <c r="D316" s="45"/>
      <c r="E316" s="45"/>
      <c r="F316" s="25"/>
      <c r="G316" s="25"/>
    </row>
    <row r="317" spans="1:7" ht="14.25" x14ac:dyDescent="0.2">
      <c r="A317" s="36">
        <v>316</v>
      </c>
      <c r="B317" s="45"/>
      <c r="C317" s="45"/>
      <c r="D317" s="45"/>
      <c r="E317" s="45"/>
      <c r="F317" s="25"/>
      <c r="G317" s="25"/>
    </row>
    <row r="318" spans="1:7" ht="14.25" x14ac:dyDescent="0.2">
      <c r="A318" s="36">
        <v>317</v>
      </c>
      <c r="B318" s="45"/>
      <c r="C318" s="45"/>
      <c r="D318" s="45"/>
      <c r="E318" s="45"/>
      <c r="F318" s="25"/>
      <c r="G318" s="25"/>
    </row>
    <row r="319" spans="1:7" ht="14.25" x14ac:dyDescent="0.2">
      <c r="A319" s="36">
        <v>318</v>
      </c>
      <c r="B319" s="56"/>
      <c r="C319" s="56"/>
      <c r="D319" s="56"/>
      <c r="E319" s="56"/>
      <c r="F319" s="25"/>
      <c r="G319" s="25"/>
    </row>
    <row r="320" spans="1:7" ht="14.25" x14ac:dyDescent="0.2">
      <c r="A320" s="36">
        <v>319</v>
      </c>
      <c r="B320" s="93" t="s">
        <v>526</v>
      </c>
      <c r="C320" s="94" t="s">
        <v>527</v>
      </c>
      <c r="D320" s="44" t="s">
        <v>170</v>
      </c>
      <c r="E320" s="44" t="s">
        <v>116</v>
      </c>
      <c r="F320" s="57" t="s">
        <v>414</v>
      </c>
      <c r="G320" s="25" t="s">
        <v>528</v>
      </c>
    </row>
    <row r="321" spans="1:7" ht="14.25" x14ac:dyDescent="0.2">
      <c r="A321" s="36">
        <v>320</v>
      </c>
      <c r="B321" s="95" t="s">
        <v>529</v>
      </c>
      <c r="C321" s="96" t="s">
        <v>512</v>
      </c>
      <c r="D321" s="41" t="s">
        <v>170</v>
      </c>
      <c r="E321" s="41" t="s">
        <v>116</v>
      </c>
      <c r="F321" s="57" t="s">
        <v>414</v>
      </c>
      <c r="G321" s="25" t="s">
        <v>528</v>
      </c>
    </row>
    <row r="322" spans="1:7" ht="14.25" x14ac:dyDescent="0.2">
      <c r="A322" s="36">
        <v>321</v>
      </c>
      <c r="B322" s="95" t="s">
        <v>149</v>
      </c>
      <c r="C322" s="96" t="s">
        <v>530</v>
      </c>
      <c r="D322" s="41" t="s">
        <v>170</v>
      </c>
      <c r="E322" s="41" t="s">
        <v>116</v>
      </c>
      <c r="F322" s="57" t="s">
        <v>414</v>
      </c>
      <c r="G322" s="25" t="s">
        <v>528</v>
      </c>
    </row>
    <row r="323" spans="1:7" ht="14.25" x14ac:dyDescent="0.2">
      <c r="A323" s="36">
        <v>322</v>
      </c>
      <c r="B323" s="95" t="s">
        <v>531</v>
      </c>
      <c r="C323" s="96" t="s">
        <v>512</v>
      </c>
      <c r="D323" s="41" t="s">
        <v>170</v>
      </c>
      <c r="E323" s="41" t="s">
        <v>116</v>
      </c>
      <c r="F323" s="57" t="s">
        <v>414</v>
      </c>
      <c r="G323" s="25" t="s">
        <v>528</v>
      </c>
    </row>
    <row r="324" spans="1:7" ht="14.25" x14ac:dyDescent="0.2">
      <c r="A324" s="36">
        <v>323</v>
      </c>
      <c r="B324" s="95" t="s">
        <v>532</v>
      </c>
      <c r="C324" s="96" t="s">
        <v>533</v>
      </c>
      <c r="D324" s="41" t="s">
        <v>170</v>
      </c>
      <c r="E324" s="41" t="s">
        <v>116</v>
      </c>
      <c r="F324" s="57" t="s">
        <v>414</v>
      </c>
      <c r="G324" s="25" t="s">
        <v>528</v>
      </c>
    </row>
    <row r="325" spans="1:7" ht="14.25" x14ac:dyDescent="0.2">
      <c r="A325" s="36">
        <v>324</v>
      </c>
      <c r="B325" s="95" t="s">
        <v>534</v>
      </c>
      <c r="C325" s="96" t="s">
        <v>535</v>
      </c>
      <c r="D325" s="41" t="s">
        <v>170</v>
      </c>
      <c r="E325" s="41" t="s">
        <v>98</v>
      </c>
      <c r="F325" s="57" t="s">
        <v>414</v>
      </c>
      <c r="G325" s="25" t="s">
        <v>528</v>
      </c>
    </row>
    <row r="326" spans="1:7" ht="14.25" x14ac:dyDescent="0.2">
      <c r="A326" s="36">
        <v>325</v>
      </c>
      <c r="B326" s="95" t="s">
        <v>536</v>
      </c>
      <c r="C326" s="96" t="s">
        <v>537</v>
      </c>
      <c r="D326" s="97" t="s">
        <v>115</v>
      </c>
      <c r="E326" s="41" t="s">
        <v>116</v>
      </c>
      <c r="F326" s="57" t="s">
        <v>414</v>
      </c>
      <c r="G326" s="25" t="s">
        <v>528</v>
      </c>
    </row>
    <row r="327" spans="1:7" ht="14.25" x14ac:dyDescent="0.2">
      <c r="A327" s="36">
        <v>326</v>
      </c>
      <c r="B327" s="95" t="s">
        <v>538</v>
      </c>
      <c r="C327" s="96" t="s">
        <v>539</v>
      </c>
      <c r="D327" s="97" t="s">
        <v>115</v>
      </c>
      <c r="E327" s="41" t="s">
        <v>116</v>
      </c>
      <c r="F327" s="57" t="s">
        <v>414</v>
      </c>
      <c r="G327" s="25" t="s">
        <v>528</v>
      </c>
    </row>
    <row r="328" spans="1:7" ht="14.25" x14ac:dyDescent="0.2">
      <c r="A328" s="36">
        <v>327</v>
      </c>
      <c r="B328" s="95" t="s">
        <v>540</v>
      </c>
      <c r="C328" s="96" t="s">
        <v>541</v>
      </c>
      <c r="D328" s="97" t="s">
        <v>115</v>
      </c>
      <c r="E328" s="41" t="s">
        <v>116</v>
      </c>
      <c r="F328" s="57" t="s">
        <v>414</v>
      </c>
      <c r="G328" s="25" t="s">
        <v>528</v>
      </c>
    </row>
    <row r="329" spans="1:7" ht="14.25" x14ac:dyDescent="0.2">
      <c r="A329" s="36">
        <v>328</v>
      </c>
      <c r="B329" s="95" t="s">
        <v>542</v>
      </c>
      <c r="C329" s="96" t="s">
        <v>543</v>
      </c>
      <c r="D329" s="97" t="s">
        <v>115</v>
      </c>
      <c r="E329" s="41" t="s">
        <v>116</v>
      </c>
      <c r="F329" s="57" t="s">
        <v>414</v>
      </c>
      <c r="G329" s="25" t="s">
        <v>528</v>
      </c>
    </row>
    <row r="330" spans="1:7" ht="14.25" x14ac:dyDescent="0.2">
      <c r="A330" s="36">
        <v>329</v>
      </c>
      <c r="B330" s="95" t="s">
        <v>176</v>
      </c>
      <c r="C330" s="96" t="s">
        <v>544</v>
      </c>
      <c r="D330" s="97" t="s">
        <v>115</v>
      </c>
      <c r="E330" s="41" t="s">
        <v>98</v>
      </c>
      <c r="F330" s="57" t="s">
        <v>414</v>
      </c>
      <c r="G330" s="25" t="s">
        <v>528</v>
      </c>
    </row>
    <row r="331" spans="1:7" ht="14.25" x14ac:dyDescent="0.2">
      <c r="A331" s="36">
        <v>330</v>
      </c>
      <c r="B331" s="95" t="s">
        <v>545</v>
      </c>
      <c r="C331" s="96" t="s">
        <v>543</v>
      </c>
      <c r="D331" s="97" t="s">
        <v>115</v>
      </c>
      <c r="E331" s="41" t="s">
        <v>98</v>
      </c>
      <c r="F331" s="57" t="s">
        <v>414</v>
      </c>
      <c r="G331" s="25" t="s">
        <v>528</v>
      </c>
    </row>
    <row r="332" spans="1:7" ht="14.25" x14ac:dyDescent="0.2">
      <c r="A332" s="36">
        <v>331</v>
      </c>
      <c r="B332" s="95" t="s">
        <v>546</v>
      </c>
      <c r="C332" s="96" t="s">
        <v>547</v>
      </c>
      <c r="D332" s="97" t="s">
        <v>115</v>
      </c>
      <c r="E332" s="41" t="s">
        <v>98</v>
      </c>
      <c r="F332" s="57" t="s">
        <v>414</v>
      </c>
      <c r="G332" s="25" t="s">
        <v>528</v>
      </c>
    </row>
    <row r="333" spans="1:7" ht="14.25" x14ac:dyDescent="0.2">
      <c r="A333" s="36">
        <v>332</v>
      </c>
      <c r="B333" s="95" t="s">
        <v>370</v>
      </c>
      <c r="C333" s="96" t="s">
        <v>548</v>
      </c>
      <c r="D333" s="97" t="s">
        <v>115</v>
      </c>
      <c r="E333" s="41" t="s">
        <v>98</v>
      </c>
      <c r="F333" s="57" t="s">
        <v>414</v>
      </c>
      <c r="G333" s="25" t="s">
        <v>528</v>
      </c>
    </row>
    <row r="334" spans="1:7" ht="14.25" x14ac:dyDescent="0.2">
      <c r="A334" s="36">
        <v>333</v>
      </c>
      <c r="B334" s="95" t="s">
        <v>549</v>
      </c>
      <c r="C334" s="96" t="s">
        <v>541</v>
      </c>
      <c r="D334" s="41" t="s">
        <v>132</v>
      </c>
      <c r="E334" s="41" t="s">
        <v>116</v>
      </c>
      <c r="F334" s="57" t="s">
        <v>414</v>
      </c>
      <c r="G334" s="25" t="s">
        <v>528</v>
      </c>
    </row>
    <row r="335" spans="1:7" ht="14.25" x14ac:dyDescent="0.2">
      <c r="A335" s="36">
        <v>334</v>
      </c>
      <c r="B335" s="95" t="s">
        <v>550</v>
      </c>
      <c r="C335" s="96" t="s">
        <v>539</v>
      </c>
      <c r="D335" s="41" t="s">
        <v>132</v>
      </c>
      <c r="E335" s="41" t="s">
        <v>116</v>
      </c>
      <c r="F335" s="57" t="s">
        <v>414</v>
      </c>
      <c r="G335" s="25" t="s">
        <v>528</v>
      </c>
    </row>
    <row r="336" spans="1:7" ht="14.25" x14ac:dyDescent="0.2">
      <c r="A336" s="36">
        <v>335</v>
      </c>
      <c r="B336" s="95" t="s">
        <v>551</v>
      </c>
      <c r="C336" s="96" t="s">
        <v>552</v>
      </c>
      <c r="D336" s="41" t="s">
        <v>132</v>
      </c>
      <c r="E336" s="41" t="s">
        <v>116</v>
      </c>
      <c r="F336" s="57" t="s">
        <v>414</v>
      </c>
      <c r="G336" s="25" t="s">
        <v>528</v>
      </c>
    </row>
    <row r="337" spans="1:7" ht="14.25" x14ac:dyDescent="0.2">
      <c r="A337" s="36">
        <v>336</v>
      </c>
      <c r="B337" s="95" t="s">
        <v>443</v>
      </c>
      <c r="C337" s="96" t="s">
        <v>537</v>
      </c>
      <c r="D337" s="41" t="s">
        <v>132</v>
      </c>
      <c r="E337" s="41" t="s">
        <v>116</v>
      </c>
      <c r="F337" s="57" t="s">
        <v>414</v>
      </c>
      <c r="G337" s="25" t="s">
        <v>528</v>
      </c>
    </row>
    <row r="338" spans="1:7" ht="14.25" x14ac:dyDescent="0.2">
      <c r="A338" s="36">
        <v>337</v>
      </c>
      <c r="B338" s="95" t="s">
        <v>553</v>
      </c>
      <c r="C338" s="96" t="s">
        <v>554</v>
      </c>
      <c r="D338" s="41" t="s">
        <v>132</v>
      </c>
      <c r="E338" s="41" t="s">
        <v>116</v>
      </c>
      <c r="F338" s="57" t="s">
        <v>414</v>
      </c>
      <c r="G338" s="25" t="s">
        <v>528</v>
      </c>
    </row>
    <row r="339" spans="1:7" ht="14.25" x14ac:dyDescent="0.2">
      <c r="A339" s="36">
        <v>338</v>
      </c>
      <c r="B339" s="95" t="s">
        <v>555</v>
      </c>
      <c r="C339" s="96" t="s">
        <v>556</v>
      </c>
      <c r="D339" s="41" t="s">
        <v>132</v>
      </c>
      <c r="E339" s="41" t="s">
        <v>116</v>
      </c>
      <c r="F339" s="57" t="s">
        <v>414</v>
      </c>
      <c r="G339" s="25" t="s">
        <v>528</v>
      </c>
    </row>
    <row r="340" spans="1:7" ht="14.25" x14ac:dyDescent="0.2">
      <c r="A340" s="36">
        <v>339</v>
      </c>
      <c r="B340" s="95" t="s">
        <v>497</v>
      </c>
      <c r="C340" s="96" t="s">
        <v>557</v>
      </c>
      <c r="D340" s="41" t="s">
        <v>132</v>
      </c>
      <c r="E340" s="41" t="s">
        <v>116</v>
      </c>
      <c r="F340" s="57" t="s">
        <v>414</v>
      </c>
      <c r="G340" s="25" t="s">
        <v>528</v>
      </c>
    </row>
    <row r="341" spans="1:7" ht="14.25" x14ac:dyDescent="0.2">
      <c r="A341" s="36">
        <v>340</v>
      </c>
      <c r="B341" s="95" t="s">
        <v>339</v>
      </c>
      <c r="C341" s="96" t="s">
        <v>558</v>
      </c>
      <c r="D341" s="41" t="s">
        <v>132</v>
      </c>
      <c r="E341" s="41" t="s">
        <v>98</v>
      </c>
      <c r="F341" s="57" t="s">
        <v>414</v>
      </c>
      <c r="G341" s="25" t="s">
        <v>528</v>
      </c>
    </row>
    <row r="342" spans="1:7" ht="14.25" x14ac:dyDescent="0.2">
      <c r="A342" s="36">
        <v>341</v>
      </c>
      <c r="B342" s="56"/>
      <c r="C342" s="56"/>
      <c r="D342" s="56"/>
      <c r="E342" s="56"/>
      <c r="F342" s="25"/>
      <c r="G342" s="25"/>
    </row>
    <row r="343" spans="1:7" ht="14.25" x14ac:dyDescent="0.2">
      <c r="A343" s="36">
        <v>342</v>
      </c>
      <c r="B343" s="56"/>
      <c r="C343" s="56"/>
      <c r="D343" s="56"/>
      <c r="E343" s="56"/>
      <c r="F343" s="25"/>
      <c r="G343" s="25"/>
    </row>
    <row r="344" spans="1:7" ht="14.25" x14ac:dyDescent="0.2">
      <c r="A344" s="36">
        <v>343</v>
      </c>
      <c r="B344" s="56"/>
      <c r="C344" s="56"/>
      <c r="D344" s="56"/>
      <c r="E344" s="56"/>
      <c r="F344" s="25"/>
      <c r="G344" s="25"/>
    </row>
    <row r="345" spans="1:7" ht="14.25" x14ac:dyDescent="0.2">
      <c r="A345" s="36">
        <v>344</v>
      </c>
      <c r="B345" s="56"/>
      <c r="C345" s="56"/>
      <c r="D345" s="56"/>
      <c r="E345" s="56"/>
      <c r="F345" s="25"/>
      <c r="G345" s="25"/>
    </row>
    <row r="346" spans="1:7" ht="14.25" x14ac:dyDescent="0.2">
      <c r="A346" s="36">
        <v>345</v>
      </c>
      <c r="B346" s="56"/>
      <c r="C346" s="56"/>
      <c r="D346" s="56"/>
      <c r="E346" s="56"/>
      <c r="F346" s="25"/>
      <c r="G346" s="25"/>
    </row>
    <row r="347" spans="1:7" ht="14.25" x14ac:dyDescent="0.2">
      <c r="A347" s="36">
        <v>346</v>
      </c>
      <c r="B347" s="56"/>
      <c r="C347" s="56"/>
      <c r="D347" s="56"/>
      <c r="E347" s="56"/>
      <c r="F347" s="25"/>
      <c r="G347" s="25"/>
    </row>
    <row r="348" spans="1:7" ht="14.25" x14ac:dyDescent="0.2">
      <c r="A348" s="36">
        <v>347</v>
      </c>
      <c r="B348" s="56"/>
      <c r="C348" s="56"/>
      <c r="D348" s="56"/>
      <c r="E348" s="56"/>
      <c r="F348" s="25"/>
      <c r="G348" s="25"/>
    </row>
    <row r="349" spans="1:7" ht="14.25" x14ac:dyDescent="0.2">
      <c r="A349" s="36">
        <v>348</v>
      </c>
      <c r="B349" s="56"/>
      <c r="C349" s="56"/>
      <c r="D349" s="56"/>
      <c r="E349" s="56"/>
      <c r="F349" s="25"/>
      <c r="G349" s="25"/>
    </row>
    <row r="350" spans="1:7" ht="14.25" x14ac:dyDescent="0.2">
      <c r="A350" s="36">
        <v>349</v>
      </c>
      <c r="B350" s="56"/>
      <c r="C350" s="56"/>
      <c r="D350" s="56"/>
      <c r="E350" s="56"/>
      <c r="F350" s="25"/>
      <c r="G350" s="25"/>
    </row>
    <row r="351" spans="1:7" ht="14.25" x14ac:dyDescent="0.2">
      <c r="A351" s="36">
        <v>350</v>
      </c>
      <c r="B351" s="98" t="s">
        <v>388</v>
      </c>
      <c r="C351" s="98" t="s">
        <v>559</v>
      </c>
      <c r="D351" s="41" t="s">
        <v>115</v>
      </c>
      <c r="E351" s="99" t="s">
        <v>116</v>
      </c>
      <c r="F351" s="57" t="s">
        <v>414</v>
      </c>
      <c r="G351" s="25" t="s">
        <v>560</v>
      </c>
    </row>
    <row r="352" spans="1:7" ht="14.25" x14ac:dyDescent="0.2">
      <c r="A352" s="36">
        <v>351</v>
      </c>
      <c r="B352" s="98" t="s">
        <v>443</v>
      </c>
      <c r="C352" s="98" t="s">
        <v>342</v>
      </c>
      <c r="D352" s="41" t="s">
        <v>115</v>
      </c>
      <c r="E352" s="99" t="s">
        <v>116</v>
      </c>
      <c r="F352" s="57" t="s">
        <v>414</v>
      </c>
      <c r="G352" s="25" t="s">
        <v>560</v>
      </c>
    </row>
    <row r="353" spans="1:7" ht="14.25" x14ac:dyDescent="0.2">
      <c r="A353" s="36">
        <v>352</v>
      </c>
      <c r="B353" s="98" t="s">
        <v>561</v>
      </c>
      <c r="C353" s="98" t="s">
        <v>562</v>
      </c>
      <c r="D353" s="41" t="s">
        <v>115</v>
      </c>
      <c r="E353" s="99" t="s">
        <v>98</v>
      </c>
      <c r="F353" s="57" t="s">
        <v>414</v>
      </c>
      <c r="G353" s="25" t="s">
        <v>560</v>
      </c>
    </row>
    <row r="354" spans="1:7" ht="14.25" x14ac:dyDescent="0.2">
      <c r="A354" s="36">
        <v>353</v>
      </c>
      <c r="B354" s="98" t="s">
        <v>563</v>
      </c>
      <c r="C354" s="98" t="s">
        <v>564</v>
      </c>
      <c r="D354" s="41" t="s">
        <v>115</v>
      </c>
      <c r="E354" s="99" t="s">
        <v>98</v>
      </c>
      <c r="F354" s="57" t="s">
        <v>414</v>
      </c>
      <c r="G354" s="25" t="s">
        <v>560</v>
      </c>
    </row>
    <row r="355" spans="1:7" ht="14.25" x14ac:dyDescent="0.2">
      <c r="A355" s="36">
        <v>354</v>
      </c>
      <c r="B355" s="98" t="s">
        <v>565</v>
      </c>
      <c r="C355" s="98" t="s">
        <v>566</v>
      </c>
      <c r="D355" s="41" t="s">
        <v>115</v>
      </c>
      <c r="E355" s="99" t="s">
        <v>98</v>
      </c>
      <c r="F355" s="57" t="s">
        <v>414</v>
      </c>
      <c r="G355" s="25" t="s">
        <v>560</v>
      </c>
    </row>
    <row r="356" spans="1:7" ht="14.25" x14ac:dyDescent="0.2">
      <c r="A356" s="36">
        <v>355</v>
      </c>
      <c r="B356" s="98" t="s">
        <v>567</v>
      </c>
      <c r="C356" s="98" t="s">
        <v>471</v>
      </c>
      <c r="D356" s="41" t="s">
        <v>115</v>
      </c>
      <c r="E356" s="99" t="s">
        <v>98</v>
      </c>
      <c r="F356" s="57" t="s">
        <v>414</v>
      </c>
      <c r="G356" s="25" t="s">
        <v>560</v>
      </c>
    </row>
    <row r="357" spans="1:7" ht="14.25" x14ac:dyDescent="0.2">
      <c r="A357" s="36">
        <v>356</v>
      </c>
      <c r="B357" s="98" t="s">
        <v>568</v>
      </c>
      <c r="C357" s="98" t="s">
        <v>362</v>
      </c>
      <c r="D357" s="41" t="s">
        <v>115</v>
      </c>
      <c r="E357" s="99" t="s">
        <v>116</v>
      </c>
      <c r="F357" s="57" t="s">
        <v>414</v>
      </c>
      <c r="G357" s="25" t="s">
        <v>560</v>
      </c>
    </row>
    <row r="358" spans="1:7" ht="14.25" x14ac:dyDescent="0.2">
      <c r="A358" s="36">
        <v>357</v>
      </c>
      <c r="B358" s="98" t="s">
        <v>569</v>
      </c>
      <c r="C358" s="98" t="s">
        <v>570</v>
      </c>
      <c r="D358" s="56" t="s">
        <v>115</v>
      </c>
      <c r="E358" s="99" t="s">
        <v>116</v>
      </c>
      <c r="F358" s="57" t="s">
        <v>414</v>
      </c>
      <c r="G358" s="25" t="s">
        <v>560</v>
      </c>
    </row>
    <row r="359" spans="1:7" ht="14.25" x14ac:dyDescent="0.2">
      <c r="A359" s="36">
        <v>358</v>
      </c>
      <c r="B359" s="98" t="s">
        <v>524</v>
      </c>
      <c r="C359" s="98" t="s">
        <v>571</v>
      </c>
      <c r="D359" s="56" t="s">
        <v>115</v>
      </c>
      <c r="E359" s="99" t="s">
        <v>98</v>
      </c>
      <c r="F359" s="57" t="s">
        <v>414</v>
      </c>
      <c r="G359" s="25" t="s">
        <v>560</v>
      </c>
    </row>
    <row r="360" spans="1:7" ht="14.25" x14ac:dyDescent="0.2">
      <c r="A360" s="36">
        <v>359</v>
      </c>
      <c r="B360" s="98" t="s">
        <v>572</v>
      </c>
      <c r="C360" s="98" t="s">
        <v>573</v>
      </c>
      <c r="D360" s="56" t="s">
        <v>115</v>
      </c>
      <c r="E360" s="99" t="s">
        <v>116</v>
      </c>
      <c r="F360" s="57" t="s">
        <v>414</v>
      </c>
      <c r="G360" s="25" t="s">
        <v>560</v>
      </c>
    </row>
    <row r="361" spans="1:7" ht="14.25" x14ac:dyDescent="0.2">
      <c r="A361" s="36">
        <v>360</v>
      </c>
      <c r="B361" s="98" t="s">
        <v>574</v>
      </c>
      <c r="C361" s="98" t="s">
        <v>575</v>
      </c>
      <c r="D361" s="56" t="s">
        <v>115</v>
      </c>
      <c r="E361" s="99" t="s">
        <v>98</v>
      </c>
      <c r="F361" s="57" t="s">
        <v>414</v>
      </c>
      <c r="G361" s="25" t="s">
        <v>560</v>
      </c>
    </row>
    <row r="362" spans="1:7" ht="14.25" x14ac:dyDescent="0.2">
      <c r="A362" s="36">
        <v>361</v>
      </c>
      <c r="B362" s="98" t="s">
        <v>576</v>
      </c>
      <c r="C362" s="98" t="s">
        <v>577</v>
      </c>
      <c r="D362" s="56" t="s">
        <v>115</v>
      </c>
      <c r="E362" s="99" t="s">
        <v>116</v>
      </c>
      <c r="F362" s="57" t="s">
        <v>414</v>
      </c>
      <c r="G362" s="25" t="s">
        <v>560</v>
      </c>
    </row>
    <row r="363" spans="1:7" ht="14.25" x14ac:dyDescent="0.2">
      <c r="A363" s="36">
        <v>362</v>
      </c>
      <c r="B363" s="98" t="s">
        <v>433</v>
      </c>
      <c r="C363" s="98" t="s">
        <v>578</v>
      </c>
      <c r="D363" s="56" t="s">
        <v>115</v>
      </c>
      <c r="E363" s="99" t="s">
        <v>116</v>
      </c>
      <c r="F363" s="57" t="s">
        <v>414</v>
      </c>
      <c r="G363" s="25" t="s">
        <v>560</v>
      </c>
    </row>
    <row r="364" spans="1:7" ht="14.25" x14ac:dyDescent="0.2">
      <c r="A364" s="36">
        <v>363</v>
      </c>
      <c r="B364" s="98" t="s">
        <v>579</v>
      </c>
      <c r="C364" s="98" t="s">
        <v>580</v>
      </c>
      <c r="D364" s="56" t="s">
        <v>115</v>
      </c>
      <c r="E364" s="99" t="s">
        <v>98</v>
      </c>
      <c r="F364" s="57" t="s">
        <v>414</v>
      </c>
      <c r="G364" s="25" t="s">
        <v>560</v>
      </c>
    </row>
    <row r="365" spans="1:7" ht="14.25" x14ac:dyDescent="0.2">
      <c r="A365" s="36">
        <v>364</v>
      </c>
      <c r="B365" s="98" t="s">
        <v>500</v>
      </c>
      <c r="C365" s="98" t="s">
        <v>581</v>
      </c>
      <c r="D365" s="56" t="s">
        <v>115</v>
      </c>
      <c r="E365" s="99" t="s">
        <v>98</v>
      </c>
      <c r="F365" s="57" t="s">
        <v>414</v>
      </c>
      <c r="G365" s="25" t="s">
        <v>560</v>
      </c>
    </row>
    <row r="366" spans="1:7" ht="14.25" x14ac:dyDescent="0.2">
      <c r="A366" s="36">
        <v>365</v>
      </c>
      <c r="B366" s="98" t="s">
        <v>168</v>
      </c>
      <c r="C366" s="98" t="s">
        <v>559</v>
      </c>
      <c r="D366" s="56" t="s">
        <v>115</v>
      </c>
      <c r="E366" s="99" t="s">
        <v>116</v>
      </c>
      <c r="F366" s="57" t="s">
        <v>414</v>
      </c>
      <c r="G366" s="25" t="s">
        <v>560</v>
      </c>
    </row>
    <row r="367" spans="1:7" ht="14.25" x14ac:dyDescent="0.2">
      <c r="A367" s="36">
        <v>366</v>
      </c>
      <c r="B367" s="98" t="s">
        <v>582</v>
      </c>
      <c r="C367" s="98" t="s">
        <v>583</v>
      </c>
      <c r="D367" s="56" t="s">
        <v>115</v>
      </c>
      <c r="E367" s="99" t="s">
        <v>116</v>
      </c>
      <c r="F367" s="57" t="s">
        <v>414</v>
      </c>
      <c r="G367" s="25" t="s">
        <v>560</v>
      </c>
    </row>
    <row r="368" spans="1:7" ht="14.25" x14ac:dyDescent="0.2">
      <c r="A368" s="36">
        <v>367</v>
      </c>
      <c r="B368" s="98" t="s">
        <v>325</v>
      </c>
      <c r="C368" s="98" t="s">
        <v>584</v>
      </c>
      <c r="D368" s="56" t="s">
        <v>115</v>
      </c>
      <c r="E368" s="99" t="s">
        <v>116</v>
      </c>
      <c r="F368" s="57" t="s">
        <v>414</v>
      </c>
      <c r="G368" s="25" t="s">
        <v>560</v>
      </c>
    </row>
    <row r="369" spans="1:7" ht="14.25" x14ac:dyDescent="0.2">
      <c r="A369" s="36">
        <v>368</v>
      </c>
      <c r="B369" s="98" t="s">
        <v>433</v>
      </c>
      <c r="C369" s="98" t="s">
        <v>585</v>
      </c>
      <c r="D369" s="56" t="s">
        <v>115</v>
      </c>
      <c r="E369" s="99" t="s">
        <v>116</v>
      </c>
      <c r="F369" s="57" t="s">
        <v>414</v>
      </c>
      <c r="G369" s="25" t="s">
        <v>560</v>
      </c>
    </row>
    <row r="370" spans="1:7" ht="14.25" x14ac:dyDescent="0.2">
      <c r="A370" s="36">
        <v>369</v>
      </c>
      <c r="B370" s="98" t="s">
        <v>586</v>
      </c>
      <c r="C370" s="98" t="s">
        <v>587</v>
      </c>
      <c r="D370" s="56" t="s">
        <v>115</v>
      </c>
      <c r="E370" s="99" t="s">
        <v>116</v>
      </c>
      <c r="F370" s="57" t="s">
        <v>414</v>
      </c>
      <c r="G370" s="25" t="s">
        <v>560</v>
      </c>
    </row>
    <row r="371" spans="1:7" ht="14.25" x14ac:dyDescent="0.2">
      <c r="A371" s="36">
        <v>370</v>
      </c>
      <c r="B371" s="98" t="s">
        <v>588</v>
      </c>
      <c r="C371" s="98" t="s">
        <v>589</v>
      </c>
      <c r="D371" s="56" t="s">
        <v>132</v>
      </c>
      <c r="E371" s="99" t="s">
        <v>116</v>
      </c>
      <c r="F371" s="57" t="s">
        <v>414</v>
      </c>
      <c r="G371" s="25" t="s">
        <v>560</v>
      </c>
    </row>
    <row r="372" spans="1:7" ht="14.25" x14ac:dyDescent="0.2">
      <c r="A372" s="36">
        <v>371</v>
      </c>
      <c r="B372" s="98" t="s">
        <v>590</v>
      </c>
      <c r="C372" s="98" t="s">
        <v>591</v>
      </c>
      <c r="D372" s="56" t="s">
        <v>132</v>
      </c>
      <c r="E372" s="99" t="s">
        <v>98</v>
      </c>
      <c r="F372" s="57" t="s">
        <v>414</v>
      </c>
      <c r="G372" s="25" t="s">
        <v>560</v>
      </c>
    </row>
    <row r="373" spans="1:7" ht="14.25" x14ac:dyDescent="0.2">
      <c r="A373" s="36">
        <v>372</v>
      </c>
      <c r="B373" s="98" t="s">
        <v>592</v>
      </c>
      <c r="C373" s="98" t="s">
        <v>593</v>
      </c>
      <c r="D373" s="56" t="s">
        <v>132</v>
      </c>
      <c r="E373" s="99" t="s">
        <v>98</v>
      </c>
      <c r="F373" s="57" t="s">
        <v>414</v>
      </c>
      <c r="G373" s="25" t="s">
        <v>560</v>
      </c>
    </row>
    <row r="374" spans="1:7" ht="14.25" x14ac:dyDescent="0.2">
      <c r="A374" s="36">
        <v>373</v>
      </c>
      <c r="B374" s="98" t="s">
        <v>411</v>
      </c>
      <c r="C374" s="98" t="s">
        <v>594</v>
      </c>
      <c r="D374" s="56" t="s">
        <v>132</v>
      </c>
      <c r="E374" s="99" t="s">
        <v>116</v>
      </c>
      <c r="F374" s="57" t="s">
        <v>414</v>
      </c>
      <c r="G374" s="25" t="s">
        <v>560</v>
      </c>
    </row>
    <row r="375" spans="1:7" ht="14.25" x14ac:dyDescent="0.2">
      <c r="A375" s="36">
        <v>374</v>
      </c>
      <c r="B375" s="98" t="s">
        <v>595</v>
      </c>
      <c r="C375" s="98" t="s">
        <v>596</v>
      </c>
      <c r="D375" s="56" t="s">
        <v>132</v>
      </c>
      <c r="E375" s="99" t="s">
        <v>98</v>
      </c>
      <c r="F375" s="57" t="s">
        <v>414</v>
      </c>
      <c r="G375" s="25" t="s">
        <v>560</v>
      </c>
    </row>
    <row r="376" spans="1:7" ht="14.25" x14ac:dyDescent="0.2">
      <c r="A376" s="36">
        <v>375</v>
      </c>
      <c r="B376" s="98" t="s">
        <v>597</v>
      </c>
      <c r="C376" s="98" t="s">
        <v>598</v>
      </c>
      <c r="D376" s="56" t="s">
        <v>132</v>
      </c>
      <c r="E376" s="99" t="s">
        <v>116</v>
      </c>
      <c r="F376" s="57" t="s">
        <v>414</v>
      </c>
      <c r="G376" s="25" t="s">
        <v>560</v>
      </c>
    </row>
    <row r="377" spans="1:7" ht="14.25" x14ac:dyDescent="0.2">
      <c r="A377" s="36">
        <v>376</v>
      </c>
      <c r="B377" s="98" t="s">
        <v>599</v>
      </c>
      <c r="C377" s="98" t="s">
        <v>591</v>
      </c>
      <c r="D377" s="56" t="s">
        <v>132</v>
      </c>
      <c r="E377" s="99" t="s">
        <v>98</v>
      </c>
      <c r="F377" s="57" t="s">
        <v>414</v>
      </c>
      <c r="G377" s="25" t="s">
        <v>560</v>
      </c>
    </row>
    <row r="378" spans="1:7" ht="14.25" x14ac:dyDescent="0.2">
      <c r="A378" s="36">
        <v>377</v>
      </c>
      <c r="B378" s="98" t="s">
        <v>370</v>
      </c>
      <c r="C378" s="98" t="s">
        <v>559</v>
      </c>
      <c r="D378" s="56" t="s">
        <v>132</v>
      </c>
      <c r="E378" s="99" t="s">
        <v>98</v>
      </c>
      <c r="F378" s="57" t="s">
        <v>414</v>
      </c>
      <c r="G378" s="25" t="s">
        <v>560</v>
      </c>
    </row>
    <row r="379" spans="1:7" ht="14.25" x14ac:dyDescent="0.2">
      <c r="A379" s="36">
        <v>378</v>
      </c>
      <c r="B379" s="98" t="s">
        <v>147</v>
      </c>
      <c r="C379" s="98" t="s">
        <v>334</v>
      </c>
      <c r="D379" s="56" t="s">
        <v>132</v>
      </c>
      <c r="E379" s="99" t="s">
        <v>116</v>
      </c>
      <c r="F379" s="57" t="s">
        <v>414</v>
      </c>
      <c r="G379" s="25" t="s">
        <v>560</v>
      </c>
    </row>
    <row r="380" spans="1:7" ht="14.25" x14ac:dyDescent="0.2">
      <c r="A380" s="36">
        <v>379</v>
      </c>
      <c r="B380" s="98" t="s">
        <v>600</v>
      </c>
      <c r="C380" s="98" t="s">
        <v>570</v>
      </c>
      <c r="D380" s="56" t="s">
        <v>132</v>
      </c>
      <c r="E380" s="99" t="s">
        <v>116</v>
      </c>
      <c r="F380" s="57" t="s">
        <v>414</v>
      </c>
      <c r="G380" s="25" t="s">
        <v>560</v>
      </c>
    </row>
    <row r="381" spans="1:7" ht="14.25" x14ac:dyDescent="0.2">
      <c r="A381" s="36">
        <v>380</v>
      </c>
      <c r="B381" s="98" t="s">
        <v>166</v>
      </c>
      <c r="C381" s="98" t="s">
        <v>601</v>
      </c>
      <c r="D381" s="56" t="s">
        <v>132</v>
      </c>
      <c r="E381" s="99" t="s">
        <v>98</v>
      </c>
      <c r="F381" s="57" t="s">
        <v>414</v>
      </c>
      <c r="G381" s="25" t="s">
        <v>560</v>
      </c>
    </row>
    <row r="382" spans="1:7" ht="14.25" x14ac:dyDescent="0.2">
      <c r="A382" s="36">
        <v>381</v>
      </c>
      <c r="B382" s="98" t="s">
        <v>602</v>
      </c>
      <c r="C382" s="98" t="s">
        <v>603</v>
      </c>
      <c r="D382" s="56" t="s">
        <v>132</v>
      </c>
      <c r="E382" s="99" t="s">
        <v>98</v>
      </c>
      <c r="F382" s="57" t="s">
        <v>414</v>
      </c>
      <c r="G382" s="25" t="s">
        <v>560</v>
      </c>
    </row>
    <row r="383" spans="1:7" ht="14.25" x14ac:dyDescent="0.2">
      <c r="A383" s="36">
        <v>382</v>
      </c>
      <c r="B383" s="98" t="s">
        <v>604</v>
      </c>
      <c r="C383" s="98" t="s">
        <v>605</v>
      </c>
      <c r="D383" s="56" t="s">
        <v>132</v>
      </c>
      <c r="E383" s="99" t="s">
        <v>98</v>
      </c>
      <c r="F383" s="57" t="s">
        <v>414</v>
      </c>
      <c r="G383" s="25" t="s">
        <v>560</v>
      </c>
    </row>
    <row r="384" spans="1:7" ht="14.25" x14ac:dyDescent="0.2">
      <c r="A384" s="36">
        <v>383</v>
      </c>
      <c r="B384" s="98" t="s">
        <v>606</v>
      </c>
      <c r="C384" s="98" t="s">
        <v>580</v>
      </c>
      <c r="D384" s="56" t="s">
        <v>132</v>
      </c>
      <c r="E384" s="99" t="s">
        <v>98</v>
      </c>
      <c r="F384" s="57" t="s">
        <v>414</v>
      </c>
      <c r="G384" s="25" t="s">
        <v>560</v>
      </c>
    </row>
    <row r="385" spans="1:7" ht="14.25" x14ac:dyDescent="0.2">
      <c r="A385" s="36">
        <v>384</v>
      </c>
      <c r="B385" s="98" t="s">
        <v>162</v>
      </c>
      <c r="C385" s="98" t="s">
        <v>607</v>
      </c>
      <c r="D385" s="56" t="s">
        <v>132</v>
      </c>
      <c r="E385" s="99" t="s">
        <v>98</v>
      </c>
      <c r="F385" s="57" t="s">
        <v>414</v>
      </c>
      <c r="G385" s="25" t="s">
        <v>560</v>
      </c>
    </row>
    <row r="386" spans="1:7" ht="14.25" x14ac:dyDescent="0.2">
      <c r="A386" s="36">
        <v>385</v>
      </c>
      <c r="B386" s="98" t="s">
        <v>608</v>
      </c>
      <c r="C386" s="98" t="s">
        <v>609</v>
      </c>
      <c r="D386" s="56" t="s">
        <v>132</v>
      </c>
      <c r="E386" s="99" t="s">
        <v>116</v>
      </c>
      <c r="F386" s="57" t="s">
        <v>414</v>
      </c>
      <c r="G386" s="25" t="s">
        <v>560</v>
      </c>
    </row>
    <row r="387" spans="1:7" ht="14.25" x14ac:dyDescent="0.2">
      <c r="A387" s="36">
        <v>386</v>
      </c>
      <c r="B387" s="98" t="s">
        <v>610</v>
      </c>
      <c r="C387" s="98" t="s">
        <v>611</v>
      </c>
      <c r="D387" s="56" t="s">
        <v>132</v>
      </c>
      <c r="E387" s="99" t="s">
        <v>116</v>
      </c>
      <c r="F387" s="57" t="s">
        <v>414</v>
      </c>
      <c r="G387" s="25" t="s">
        <v>560</v>
      </c>
    </row>
    <row r="388" spans="1:7" ht="14.25" x14ac:dyDescent="0.2">
      <c r="A388" s="36">
        <v>387</v>
      </c>
      <c r="B388" s="98" t="s">
        <v>612</v>
      </c>
      <c r="C388" s="98" t="s">
        <v>613</v>
      </c>
      <c r="D388" s="56" t="s">
        <v>132</v>
      </c>
      <c r="E388" s="99" t="s">
        <v>116</v>
      </c>
      <c r="F388" s="57" t="s">
        <v>414</v>
      </c>
      <c r="G388" s="25" t="s">
        <v>560</v>
      </c>
    </row>
    <row r="389" spans="1:7" ht="14.25" x14ac:dyDescent="0.2">
      <c r="A389" s="36">
        <v>388</v>
      </c>
      <c r="B389" s="98" t="s">
        <v>614</v>
      </c>
      <c r="C389" s="98" t="s">
        <v>148</v>
      </c>
      <c r="D389" s="56" t="s">
        <v>132</v>
      </c>
      <c r="E389" s="99" t="s">
        <v>98</v>
      </c>
      <c r="F389" s="57" t="s">
        <v>414</v>
      </c>
      <c r="G389" s="25" t="s">
        <v>560</v>
      </c>
    </row>
    <row r="390" spans="1:7" ht="14.25" x14ac:dyDescent="0.2">
      <c r="A390" s="36">
        <v>389</v>
      </c>
      <c r="B390" s="98" t="s">
        <v>615</v>
      </c>
      <c r="C390" s="98" t="s">
        <v>573</v>
      </c>
      <c r="D390" s="56" t="s">
        <v>132</v>
      </c>
      <c r="E390" s="99" t="s">
        <v>98</v>
      </c>
      <c r="F390" s="57" t="s">
        <v>414</v>
      </c>
      <c r="G390" s="25" t="s">
        <v>560</v>
      </c>
    </row>
    <row r="391" spans="1:7" ht="14.25" x14ac:dyDescent="0.2">
      <c r="A391" s="36">
        <v>390</v>
      </c>
      <c r="B391" s="98" t="s">
        <v>616</v>
      </c>
      <c r="C391" s="98" t="s">
        <v>318</v>
      </c>
      <c r="D391" s="56" t="s">
        <v>132</v>
      </c>
      <c r="E391" s="99" t="s">
        <v>98</v>
      </c>
      <c r="F391" s="57" t="s">
        <v>414</v>
      </c>
      <c r="G391" s="25" t="s">
        <v>560</v>
      </c>
    </row>
    <row r="392" spans="1:7" ht="14.25" x14ac:dyDescent="0.2">
      <c r="A392" s="36">
        <v>391</v>
      </c>
      <c r="B392" s="98" t="s">
        <v>595</v>
      </c>
      <c r="C392" s="98" t="s">
        <v>617</v>
      </c>
      <c r="D392" s="56" t="s">
        <v>132</v>
      </c>
      <c r="E392" s="99" t="s">
        <v>98</v>
      </c>
      <c r="F392" s="57" t="s">
        <v>414</v>
      </c>
      <c r="G392" s="25" t="s">
        <v>560</v>
      </c>
    </row>
    <row r="393" spans="1:7" ht="14.25" x14ac:dyDescent="0.2">
      <c r="A393" s="36">
        <v>392</v>
      </c>
      <c r="B393" s="98" t="s">
        <v>618</v>
      </c>
      <c r="C393" s="98" t="s">
        <v>619</v>
      </c>
      <c r="D393" s="56" t="s">
        <v>132</v>
      </c>
      <c r="E393" s="99" t="s">
        <v>116</v>
      </c>
      <c r="F393" s="57" t="s">
        <v>414</v>
      </c>
      <c r="G393" s="25" t="s">
        <v>560</v>
      </c>
    </row>
    <row r="394" spans="1:7" ht="14.25" x14ac:dyDescent="0.2">
      <c r="A394" s="36">
        <v>393</v>
      </c>
      <c r="B394" s="98" t="s">
        <v>433</v>
      </c>
      <c r="C394" s="98" t="s">
        <v>620</v>
      </c>
      <c r="D394" s="56" t="s">
        <v>132</v>
      </c>
      <c r="E394" s="99" t="s">
        <v>116</v>
      </c>
      <c r="F394" s="57" t="s">
        <v>414</v>
      </c>
      <c r="G394" s="25" t="s">
        <v>560</v>
      </c>
    </row>
    <row r="395" spans="1:7" ht="14.25" x14ac:dyDescent="0.2">
      <c r="A395" s="36">
        <v>394</v>
      </c>
      <c r="B395" s="98" t="s">
        <v>621</v>
      </c>
      <c r="C395" s="98" t="s">
        <v>622</v>
      </c>
      <c r="D395" s="56" t="s">
        <v>132</v>
      </c>
      <c r="E395" s="99" t="s">
        <v>98</v>
      </c>
      <c r="F395" s="57" t="s">
        <v>414</v>
      </c>
      <c r="G395" s="25" t="s">
        <v>560</v>
      </c>
    </row>
    <row r="396" spans="1:7" ht="14.25" x14ac:dyDescent="0.2">
      <c r="A396" s="36">
        <v>395</v>
      </c>
      <c r="B396" s="98" t="s">
        <v>623</v>
      </c>
      <c r="C396" s="98" t="s">
        <v>624</v>
      </c>
      <c r="D396" s="56" t="s">
        <v>132</v>
      </c>
      <c r="E396" s="99" t="s">
        <v>98</v>
      </c>
      <c r="F396" s="57" t="s">
        <v>414</v>
      </c>
      <c r="G396" s="25" t="s">
        <v>560</v>
      </c>
    </row>
    <row r="397" spans="1:7" ht="14.25" x14ac:dyDescent="0.2">
      <c r="A397" s="36">
        <v>396</v>
      </c>
      <c r="B397" s="98" t="s">
        <v>493</v>
      </c>
      <c r="C397" s="98" t="s">
        <v>625</v>
      </c>
      <c r="D397" s="56" t="s">
        <v>132</v>
      </c>
      <c r="E397" s="99" t="s">
        <v>116</v>
      </c>
      <c r="F397" s="57" t="s">
        <v>414</v>
      </c>
      <c r="G397" s="25" t="s">
        <v>560</v>
      </c>
    </row>
    <row r="398" spans="1:7" ht="14.25" x14ac:dyDescent="0.2">
      <c r="A398" s="36">
        <v>397</v>
      </c>
      <c r="B398" s="98" t="s">
        <v>626</v>
      </c>
      <c r="C398" s="98" t="s">
        <v>627</v>
      </c>
      <c r="D398" s="56" t="s">
        <v>170</v>
      </c>
      <c r="E398" s="99" t="s">
        <v>98</v>
      </c>
      <c r="F398" s="57" t="s">
        <v>414</v>
      </c>
      <c r="G398" s="25" t="s">
        <v>560</v>
      </c>
    </row>
    <row r="399" spans="1:7" ht="14.25" x14ac:dyDescent="0.2">
      <c r="A399" s="36">
        <v>398</v>
      </c>
      <c r="B399" s="98" t="s">
        <v>628</v>
      </c>
      <c r="C399" s="98" t="s">
        <v>629</v>
      </c>
      <c r="D399" s="56" t="s">
        <v>170</v>
      </c>
      <c r="E399" s="99" t="s">
        <v>116</v>
      </c>
      <c r="F399" s="57" t="s">
        <v>414</v>
      </c>
      <c r="G399" s="25" t="s">
        <v>560</v>
      </c>
    </row>
    <row r="400" spans="1:7" ht="14.25" x14ac:dyDescent="0.2">
      <c r="A400" s="36">
        <v>399</v>
      </c>
      <c r="B400" s="98" t="s">
        <v>175</v>
      </c>
      <c r="C400" s="98" t="s">
        <v>554</v>
      </c>
      <c r="D400" s="56" t="s">
        <v>170</v>
      </c>
      <c r="E400" s="99" t="s">
        <v>116</v>
      </c>
      <c r="F400" s="57" t="s">
        <v>414</v>
      </c>
      <c r="G400" s="25" t="s">
        <v>560</v>
      </c>
    </row>
    <row r="401" spans="1:7" ht="14.25" x14ac:dyDescent="0.2">
      <c r="A401" s="36">
        <v>400</v>
      </c>
      <c r="B401" s="98" t="s">
        <v>630</v>
      </c>
      <c r="C401" s="98" t="s">
        <v>631</v>
      </c>
      <c r="D401" s="56" t="s">
        <v>170</v>
      </c>
      <c r="E401" s="99" t="s">
        <v>98</v>
      </c>
      <c r="F401" s="57" t="s">
        <v>414</v>
      </c>
      <c r="G401" s="25" t="s">
        <v>560</v>
      </c>
    </row>
    <row r="402" spans="1:7" ht="14.25" x14ac:dyDescent="0.2">
      <c r="A402" s="36">
        <v>401</v>
      </c>
      <c r="B402" s="98" t="s">
        <v>632</v>
      </c>
      <c r="C402" s="98" t="s">
        <v>633</v>
      </c>
      <c r="D402" s="56" t="s">
        <v>170</v>
      </c>
      <c r="E402" s="99" t="s">
        <v>98</v>
      </c>
      <c r="F402" s="57" t="s">
        <v>414</v>
      </c>
      <c r="G402" s="25" t="s">
        <v>560</v>
      </c>
    </row>
    <row r="403" spans="1:7" ht="14.25" x14ac:dyDescent="0.2">
      <c r="A403" s="36">
        <v>402</v>
      </c>
      <c r="B403" s="98" t="s">
        <v>443</v>
      </c>
      <c r="C403" s="98" t="s">
        <v>634</v>
      </c>
      <c r="D403" s="56" t="s">
        <v>170</v>
      </c>
      <c r="E403" s="99" t="s">
        <v>116</v>
      </c>
      <c r="F403" s="57" t="s">
        <v>414</v>
      </c>
      <c r="G403" s="25" t="s">
        <v>560</v>
      </c>
    </row>
    <row r="404" spans="1:7" ht="14.25" x14ac:dyDescent="0.2">
      <c r="A404" s="36">
        <v>403</v>
      </c>
      <c r="B404" s="98" t="s">
        <v>628</v>
      </c>
      <c r="C404" s="98" t="s">
        <v>635</v>
      </c>
      <c r="D404" s="56" t="s">
        <v>170</v>
      </c>
      <c r="E404" s="99" t="s">
        <v>116</v>
      </c>
      <c r="F404" s="57" t="s">
        <v>414</v>
      </c>
      <c r="G404" s="25" t="s">
        <v>560</v>
      </c>
    </row>
    <row r="405" spans="1:7" ht="14.25" x14ac:dyDescent="0.2">
      <c r="A405" s="36">
        <v>404</v>
      </c>
      <c r="B405" s="98" t="s">
        <v>636</v>
      </c>
      <c r="C405" s="98" t="s">
        <v>585</v>
      </c>
      <c r="D405" s="56" t="s">
        <v>170</v>
      </c>
      <c r="E405" s="99" t="s">
        <v>98</v>
      </c>
      <c r="F405" s="57" t="s">
        <v>414</v>
      </c>
      <c r="G405" s="25" t="s">
        <v>560</v>
      </c>
    </row>
    <row r="406" spans="1:7" ht="14.25" x14ac:dyDescent="0.2">
      <c r="A406" s="36">
        <v>405</v>
      </c>
      <c r="B406" s="98" t="s">
        <v>637</v>
      </c>
      <c r="C406" s="98" t="s">
        <v>638</v>
      </c>
      <c r="D406" s="56" t="s">
        <v>170</v>
      </c>
      <c r="E406" s="99" t="s">
        <v>116</v>
      </c>
      <c r="F406" s="57" t="s">
        <v>414</v>
      </c>
      <c r="G406" s="25" t="s">
        <v>560</v>
      </c>
    </row>
    <row r="407" spans="1:7" ht="14.25" x14ac:dyDescent="0.2">
      <c r="A407" s="36">
        <v>406</v>
      </c>
      <c r="B407" s="98" t="s">
        <v>639</v>
      </c>
      <c r="C407" s="98" t="s">
        <v>640</v>
      </c>
      <c r="D407" s="56" t="s">
        <v>170</v>
      </c>
      <c r="E407" s="99" t="s">
        <v>116</v>
      </c>
      <c r="F407" s="57" t="s">
        <v>414</v>
      </c>
      <c r="G407" s="25" t="s">
        <v>560</v>
      </c>
    </row>
    <row r="408" spans="1:7" ht="14.25" x14ac:dyDescent="0.2">
      <c r="A408" s="36">
        <v>407</v>
      </c>
      <c r="B408" s="98" t="s">
        <v>456</v>
      </c>
      <c r="C408" s="98" t="s">
        <v>603</v>
      </c>
      <c r="D408" s="56" t="s">
        <v>170</v>
      </c>
      <c r="E408" s="99" t="s">
        <v>116</v>
      </c>
      <c r="F408" s="57" t="s">
        <v>414</v>
      </c>
      <c r="G408" s="25" t="s">
        <v>560</v>
      </c>
    </row>
    <row r="409" spans="1:7" ht="14.25" x14ac:dyDescent="0.2">
      <c r="A409" s="36">
        <v>408</v>
      </c>
      <c r="B409" s="98" t="s">
        <v>641</v>
      </c>
      <c r="C409" s="98" t="s">
        <v>316</v>
      </c>
      <c r="D409" s="56" t="s">
        <v>170</v>
      </c>
      <c r="E409" s="99" t="s">
        <v>116</v>
      </c>
      <c r="F409" s="57" t="s">
        <v>414</v>
      </c>
      <c r="G409" s="25" t="s">
        <v>560</v>
      </c>
    </row>
    <row r="410" spans="1:7" ht="14.25" x14ac:dyDescent="0.2">
      <c r="A410" s="36">
        <v>409</v>
      </c>
      <c r="B410" s="98" t="s">
        <v>500</v>
      </c>
      <c r="C410" s="98" t="s">
        <v>642</v>
      </c>
      <c r="D410" s="56" t="s">
        <v>170</v>
      </c>
      <c r="E410" s="99" t="s">
        <v>98</v>
      </c>
      <c r="F410" s="57" t="s">
        <v>414</v>
      </c>
      <c r="G410" s="25" t="s">
        <v>560</v>
      </c>
    </row>
    <row r="411" spans="1:7" ht="14.25" x14ac:dyDescent="0.2">
      <c r="A411" s="36">
        <v>410</v>
      </c>
      <c r="B411" s="98" t="s">
        <v>394</v>
      </c>
      <c r="C411" s="98" t="s">
        <v>643</v>
      </c>
      <c r="D411" s="56" t="s">
        <v>170</v>
      </c>
      <c r="E411" s="99" t="s">
        <v>116</v>
      </c>
      <c r="F411" s="57" t="s">
        <v>414</v>
      </c>
      <c r="G411" s="25" t="s">
        <v>560</v>
      </c>
    </row>
    <row r="412" spans="1:7" ht="14.25" x14ac:dyDescent="0.2">
      <c r="A412" s="36">
        <v>411</v>
      </c>
      <c r="B412" s="98" t="s">
        <v>644</v>
      </c>
      <c r="C412" s="98" t="s">
        <v>645</v>
      </c>
      <c r="D412" s="56" t="s">
        <v>170</v>
      </c>
      <c r="E412" s="99" t="s">
        <v>116</v>
      </c>
      <c r="F412" s="57" t="s">
        <v>414</v>
      </c>
      <c r="G412" s="25" t="s">
        <v>560</v>
      </c>
    </row>
    <row r="413" spans="1:7" ht="14.25" x14ac:dyDescent="0.2">
      <c r="A413" s="36">
        <v>412</v>
      </c>
      <c r="B413" s="98" t="s">
        <v>317</v>
      </c>
      <c r="C413" s="98" t="s">
        <v>646</v>
      </c>
      <c r="D413" s="56" t="s">
        <v>170</v>
      </c>
      <c r="E413" s="99" t="s">
        <v>116</v>
      </c>
      <c r="F413" s="57" t="s">
        <v>414</v>
      </c>
      <c r="G413" s="25" t="s">
        <v>560</v>
      </c>
    </row>
    <row r="414" spans="1:7" ht="14.25" x14ac:dyDescent="0.2">
      <c r="A414" s="36">
        <v>413</v>
      </c>
      <c r="B414" s="98" t="s">
        <v>343</v>
      </c>
      <c r="C414" s="98" t="s">
        <v>647</v>
      </c>
      <c r="D414" s="56" t="s">
        <v>170</v>
      </c>
      <c r="E414" s="99" t="s">
        <v>98</v>
      </c>
      <c r="F414" s="57" t="s">
        <v>414</v>
      </c>
      <c r="G414" s="25" t="s">
        <v>560</v>
      </c>
    </row>
    <row r="415" spans="1:7" ht="14.25" x14ac:dyDescent="0.2">
      <c r="A415" s="36">
        <v>414</v>
      </c>
      <c r="B415" s="98" t="s">
        <v>648</v>
      </c>
      <c r="C415" s="98" t="s">
        <v>318</v>
      </c>
      <c r="D415" s="56" t="s">
        <v>170</v>
      </c>
      <c r="E415" s="99" t="s">
        <v>98</v>
      </c>
      <c r="F415" s="57" t="s">
        <v>414</v>
      </c>
      <c r="G415" s="25" t="s">
        <v>560</v>
      </c>
    </row>
    <row r="416" spans="1:7" ht="14.25" x14ac:dyDescent="0.2">
      <c r="A416" s="36">
        <v>415</v>
      </c>
      <c r="B416" s="56" t="s">
        <v>649</v>
      </c>
      <c r="C416" s="56" t="s">
        <v>650</v>
      </c>
      <c r="D416" s="56" t="s">
        <v>170</v>
      </c>
      <c r="E416" s="56" t="s">
        <v>98</v>
      </c>
      <c r="F416" s="57" t="s">
        <v>414</v>
      </c>
      <c r="G416" s="25" t="s">
        <v>560</v>
      </c>
    </row>
    <row r="417" spans="1:7" ht="14.25" x14ac:dyDescent="0.2">
      <c r="A417" s="36">
        <v>416</v>
      </c>
      <c r="B417" s="56" t="s">
        <v>651</v>
      </c>
      <c r="C417" s="56" t="s">
        <v>652</v>
      </c>
      <c r="D417" s="56" t="s">
        <v>115</v>
      </c>
      <c r="E417" s="56" t="s">
        <v>98</v>
      </c>
      <c r="F417" s="57" t="s">
        <v>414</v>
      </c>
      <c r="G417" s="25" t="s">
        <v>560</v>
      </c>
    </row>
    <row r="418" spans="1:7" ht="14.25" x14ac:dyDescent="0.2">
      <c r="A418" s="36">
        <v>417</v>
      </c>
      <c r="B418" s="56" t="s">
        <v>653</v>
      </c>
      <c r="C418" s="56" t="s">
        <v>652</v>
      </c>
      <c r="D418" s="56" t="s">
        <v>132</v>
      </c>
      <c r="E418" s="56" t="s">
        <v>98</v>
      </c>
      <c r="F418" s="57" t="s">
        <v>414</v>
      </c>
      <c r="G418" s="25" t="s">
        <v>560</v>
      </c>
    </row>
    <row r="419" spans="1:7" ht="14.25" x14ac:dyDescent="0.2">
      <c r="A419" s="36">
        <v>418</v>
      </c>
      <c r="B419" s="56" t="s">
        <v>241</v>
      </c>
      <c r="C419" s="56" t="s">
        <v>654</v>
      </c>
      <c r="D419" s="56" t="s">
        <v>132</v>
      </c>
      <c r="E419" s="56" t="s">
        <v>98</v>
      </c>
      <c r="F419" s="57" t="s">
        <v>414</v>
      </c>
      <c r="G419" s="25" t="s">
        <v>560</v>
      </c>
    </row>
    <row r="420" spans="1:7" ht="14.25" x14ac:dyDescent="0.2">
      <c r="A420" s="36">
        <v>419</v>
      </c>
      <c r="B420" s="56" t="s">
        <v>655</v>
      </c>
      <c r="C420" s="56" t="s">
        <v>656</v>
      </c>
      <c r="D420" s="56" t="s">
        <v>170</v>
      </c>
      <c r="E420" s="56" t="s">
        <v>98</v>
      </c>
      <c r="F420" s="57" t="s">
        <v>414</v>
      </c>
      <c r="G420" s="25" t="s">
        <v>560</v>
      </c>
    </row>
    <row r="421" spans="1:7" ht="14.25" x14ac:dyDescent="0.2">
      <c r="A421" s="36">
        <v>420</v>
      </c>
      <c r="B421" s="56" t="s">
        <v>370</v>
      </c>
      <c r="C421" s="56" t="s">
        <v>657</v>
      </c>
      <c r="D421" s="56" t="s">
        <v>170</v>
      </c>
      <c r="E421" s="100" t="s">
        <v>98</v>
      </c>
      <c r="F421" s="57" t="s">
        <v>414</v>
      </c>
      <c r="G421" s="25" t="s">
        <v>560</v>
      </c>
    </row>
    <row r="422" spans="1:7" ht="14.25" x14ac:dyDescent="0.2">
      <c r="A422" s="36">
        <v>421</v>
      </c>
      <c r="B422" s="56" t="s">
        <v>400</v>
      </c>
      <c r="C422" s="56" t="s">
        <v>658</v>
      </c>
      <c r="D422" s="56" t="s">
        <v>170</v>
      </c>
      <c r="E422" s="56" t="s">
        <v>98</v>
      </c>
      <c r="F422" s="57" t="s">
        <v>414</v>
      </c>
      <c r="G422" s="25" t="s">
        <v>560</v>
      </c>
    </row>
    <row r="423" spans="1:7" ht="14.25" x14ac:dyDescent="0.2">
      <c r="A423" s="36">
        <v>422</v>
      </c>
      <c r="B423" s="56"/>
      <c r="C423" s="56"/>
      <c r="D423" s="56"/>
      <c r="E423" s="56"/>
      <c r="F423" s="57"/>
      <c r="G423" s="25"/>
    </row>
    <row r="424" spans="1:7" ht="14.25" x14ac:dyDescent="0.2">
      <c r="A424" s="36">
        <v>423</v>
      </c>
      <c r="B424" s="56"/>
      <c r="C424" s="56"/>
      <c r="D424" s="56"/>
      <c r="E424" s="56"/>
      <c r="F424" s="57"/>
      <c r="G424" s="25"/>
    </row>
    <row r="425" spans="1:7" ht="14.25" x14ac:dyDescent="0.2">
      <c r="A425" s="36">
        <v>424</v>
      </c>
      <c r="B425" s="93" t="s">
        <v>659</v>
      </c>
      <c r="C425" s="94" t="s">
        <v>660</v>
      </c>
      <c r="D425" s="44" t="s">
        <v>115</v>
      </c>
      <c r="E425" s="44" t="s">
        <v>116</v>
      </c>
      <c r="F425" s="57" t="s">
        <v>661</v>
      </c>
      <c r="G425" s="25" t="s">
        <v>662</v>
      </c>
    </row>
    <row r="426" spans="1:7" ht="14.25" x14ac:dyDescent="0.2">
      <c r="A426" s="36">
        <v>425</v>
      </c>
      <c r="B426" s="95" t="s">
        <v>440</v>
      </c>
      <c r="C426" s="96" t="s">
        <v>361</v>
      </c>
      <c r="D426" s="44" t="s">
        <v>115</v>
      </c>
      <c r="E426" s="41" t="s">
        <v>116</v>
      </c>
      <c r="F426" s="57" t="s">
        <v>661</v>
      </c>
      <c r="G426" s="25" t="s">
        <v>662</v>
      </c>
    </row>
    <row r="427" spans="1:7" ht="14.25" x14ac:dyDescent="0.2">
      <c r="A427" s="36">
        <v>426</v>
      </c>
      <c r="B427" s="95" t="s">
        <v>433</v>
      </c>
      <c r="C427" s="96" t="s">
        <v>663</v>
      </c>
      <c r="D427" s="44" t="s">
        <v>115</v>
      </c>
      <c r="E427" s="41" t="s">
        <v>116</v>
      </c>
      <c r="F427" s="57" t="s">
        <v>661</v>
      </c>
      <c r="G427" s="25" t="s">
        <v>662</v>
      </c>
    </row>
    <row r="428" spans="1:7" ht="14.25" x14ac:dyDescent="0.2">
      <c r="A428" s="36">
        <v>427</v>
      </c>
      <c r="B428" s="95" t="s">
        <v>220</v>
      </c>
      <c r="C428" s="96" t="s">
        <v>373</v>
      </c>
      <c r="D428" s="44" t="s">
        <v>115</v>
      </c>
      <c r="E428" s="41" t="s">
        <v>116</v>
      </c>
      <c r="F428" s="57" t="s">
        <v>661</v>
      </c>
      <c r="G428" s="25" t="s">
        <v>662</v>
      </c>
    </row>
    <row r="429" spans="1:7" ht="14.25" x14ac:dyDescent="0.2">
      <c r="A429" s="36">
        <v>428</v>
      </c>
      <c r="B429" s="95" t="s">
        <v>664</v>
      </c>
      <c r="C429" s="96" t="s">
        <v>361</v>
      </c>
      <c r="D429" s="44" t="s">
        <v>115</v>
      </c>
      <c r="E429" s="41" t="s">
        <v>116</v>
      </c>
      <c r="F429" s="57" t="s">
        <v>661</v>
      </c>
      <c r="G429" s="25" t="s">
        <v>662</v>
      </c>
    </row>
    <row r="430" spans="1:7" ht="14.25" x14ac:dyDescent="0.2">
      <c r="A430" s="36">
        <v>429</v>
      </c>
      <c r="B430" s="95" t="s">
        <v>665</v>
      </c>
      <c r="C430" s="96" t="s">
        <v>666</v>
      </c>
      <c r="D430" s="44" t="s">
        <v>115</v>
      </c>
      <c r="E430" s="41" t="s">
        <v>116</v>
      </c>
      <c r="F430" s="57" t="s">
        <v>661</v>
      </c>
      <c r="G430" s="25" t="s">
        <v>662</v>
      </c>
    </row>
    <row r="431" spans="1:7" ht="14.25" x14ac:dyDescent="0.2">
      <c r="A431" s="36">
        <v>430</v>
      </c>
      <c r="B431" s="95" t="s">
        <v>667</v>
      </c>
      <c r="C431" s="96" t="s">
        <v>248</v>
      </c>
      <c r="D431" s="44" t="s">
        <v>115</v>
      </c>
      <c r="E431" s="41" t="s">
        <v>116</v>
      </c>
      <c r="F431" s="57" t="s">
        <v>661</v>
      </c>
      <c r="G431" s="25" t="s">
        <v>662</v>
      </c>
    </row>
    <row r="432" spans="1:7" ht="14.25" x14ac:dyDescent="0.2">
      <c r="A432" s="36">
        <v>431</v>
      </c>
      <c r="B432" s="95" t="s">
        <v>388</v>
      </c>
      <c r="C432" s="96" t="s">
        <v>136</v>
      </c>
      <c r="D432" s="44" t="s">
        <v>115</v>
      </c>
      <c r="E432" s="41" t="s">
        <v>116</v>
      </c>
      <c r="F432" s="57" t="s">
        <v>661</v>
      </c>
      <c r="G432" s="25" t="s">
        <v>662</v>
      </c>
    </row>
    <row r="433" spans="1:7" ht="14.25" x14ac:dyDescent="0.2">
      <c r="A433" s="36">
        <v>432</v>
      </c>
      <c r="B433" s="95" t="s">
        <v>668</v>
      </c>
      <c r="C433" s="96" t="s">
        <v>669</v>
      </c>
      <c r="D433" s="44" t="s">
        <v>115</v>
      </c>
      <c r="E433" s="41" t="s">
        <v>98</v>
      </c>
      <c r="F433" s="57" t="s">
        <v>661</v>
      </c>
      <c r="G433" s="25" t="s">
        <v>662</v>
      </c>
    </row>
    <row r="434" spans="1:7" ht="14.25" x14ac:dyDescent="0.2">
      <c r="A434" s="36">
        <v>433</v>
      </c>
      <c r="B434" s="95" t="s">
        <v>500</v>
      </c>
      <c r="C434" s="96" t="s">
        <v>670</v>
      </c>
      <c r="D434" s="44" t="s">
        <v>115</v>
      </c>
      <c r="E434" s="41" t="s">
        <v>98</v>
      </c>
      <c r="F434" s="57" t="s">
        <v>661</v>
      </c>
      <c r="G434" s="25" t="s">
        <v>662</v>
      </c>
    </row>
    <row r="435" spans="1:7" ht="14.25" x14ac:dyDescent="0.2">
      <c r="A435" s="36">
        <v>434</v>
      </c>
      <c r="B435" s="95" t="s">
        <v>636</v>
      </c>
      <c r="C435" s="96" t="s">
        <v>181</v>
      </c>
      <c r="D435" s="44" t="s">
        <v>115</v>
      </c>
      <c r="E435" s="41" t="s">
        <v>98</v>
      </c>
      <c r="F435" s="57" t="s">
        <v>661</v>
      </c>
      <c r="G435" s="25" t="s">
        <v>662</v>
      </c>
    </row>
    <row r="436" spans="1:7" ht="14.25" x14ac:dyDescent="0.2">
      <c r="A436" s="36">
        <v>435</v>
      </c>
      <c r="B436" s="95" t="s">
        <v>175</v>
      </c>
      <c r="C436" s="96" t="s">
        <v>671</v>
      </c>
      <c r="D436" s="41" t="s">
        <v>132</v>
      </c>
      <c r="E436" s="41" t="s">
        <v>116</v>
      </c>
      <c r="F436" s="57" t="s">
        <v>661</v>
      </c>
      <c r="G436" s="25" t="s">
        <v>662</v>
      </c>
    </row>
    <row r="437" spans="1:7" ht="14.25" x14ac:dyDescent="0.2">
      <c r="A437" s="36">
        <v>436</v>
      </c>
      <c r="B437" s="95" t="s">
        <v>667</v>
      </c>
      <c r="C437" s="96" t="s">
        <v>672</v>
      </c>
      <c r="D437" s="41" t="s">
        <v>132</v>
      </c>
      <c r="E437" s="41" t="s">
        <v>116</v>
      </c>
      <c r="F437" s="57" t="s">
        <v>661</v>
      </c>
      <c r="G437" s="25" t="s">
        <v>662</v>
      </c>
    </row>
    <row r="438" spans="1:7" ht="14.25" x14ac:dyDescent="0.2">
      <c r="A438" s="36">
        <v>437</v>
      </c>
      <c r="B438" s="95" t="s">
        <v>673</v>
      </c>
      <c r="C438" s="96" t="s">
        <v>674</v>
      </c>
      <c r="D438" s="41" t="s">
        <v>132</v>
      </c>
      <c r="E438" s="41" t="s">
        <v>116</v>
      </c>
      <c r="F438" s="57" t="s">
        <v>661</v>
      </c>
      <c r="G438" s="25" t="s">
        <v>662</v>
      </c>
    </row>
    <row r="439" spans="1:7" ht="14.25" x14ac:dyDescent="0.2">
      <c r="A439" s="36">
        <v>438</v>
      </c>
      <c r="B439" s="95" t="s">
        <v>113</v>
      </c>
      <c r="C439" s="96" t="s">
        <v>675</v>
      </c>
      <c r="D439" s="41" t="s">
        <v>132</v>
      </c>
      <c r="E439" s="41" t="s">
        <v>116</v>
      </c>
      <c r="F439" s="57" t="s">
        <v>661</v>
      </c>
      <c r="G439" s="25" t="s">
        <v>662</v>
      </c>
    </row>
    <row r="440" spans="1:7" ht="14.25" x14ac:dyDescent="0.2">
      <c r="A440" s="36">
        <v>439</v>
      </c>
      <c r="B440" s="95" t="s">
        <v>149</v>
      </c>
      <c r="C440" s="96" t="s">
        <v>676</v>
      </c>
      <c r="D440" s="41" t="s">
        <v>132</v>
      </c>
      <c r="E440" s="41" t="s">
        <v>116</v>
      </c>
      <c r="F440" s="57" t="s">
        <v>661</v>
      </c>
      <c r="G440" s="25" t="s">
        <v>662</v>
      </c>
    </row>
    <row r="441" spans="1:7" ht="14.25" x14ac:dyDescent="0.2">
      <c r="A441" s="36">
        <v>440</v>
      </c>
      <c r="B441" s="95" t="s">
        <v>677</v>
      </c>
      <c r="C441" s="96" t="s">
        <v>678</v>
      </c>
      <c r="D441" s="41" t="s">
        <v>132</v>
      </c>
      <c r="E441" s="41" t="s">
        <v>116</v>
      </c>
      <c r="F441" s="57" t="s">
        <v>661</v>
      </c>
      <c r="G441" s="25" t="s">
        <v>662</v>
      </c>
    </row>
    <row r="442" spans="1:7" ht="14.25" x14ac:dyDescent="0.2">
      <c r="A442" s="36">
        <v>441</v>
      </c>
      <c r="B442" s="95" t="s">
        <v>433</v>
      </c>
      <c r="C442" s="96" t="s">
        <v>679</v>
      </c>
      <c r="D442" s="41" t="s">
        <v>132</v>
      </c>
      <c r="E442" s="41" t="s">
        <v>116</v>
      </c>
      <c r="F442" s="57" t="s">
        <v>661</v>
      </c>
      <c r="G442" s="25" t="s">
        <v>662</v>
      </c>
    </row>
    <row r="443" spans="1:7" ht="14.25" x14ac:dyDescent="0.2">
      <c r="A443" s="36">
        <v>442</v>
      </c>
      <c r="B443" s="95" t="s">
        <v>435</v>
      </c>
      <c r="C443" s="96" t="s">
        <v>146</v>
      </c>
      <c r="D443" s="41" t="s">
        <v>132</v>
      </c>
      <c r="E443" s="41" t="s">
        <v>116</v>
      </c>
      <c r="F443" s="57" t="s">
        <v>661</v>
      </c>
      <c r="G443" s="25" t="s">
        <v>662</v>
      </c>
    </row>
    <row r="444" spans="1:7" ht="14.25" x14ac:dyDescent="0.2">
      <c r="A444" s="36">
        <v>443</v>
      </c>
      <c r="B444" s="95" t="s">
        <v>680</v>
      </c>
      <c r="C444" s="96" t="s">
        <v>681</v>
      </c>
      <c r="D444" s="41" t="s">
        <v>132</v>
      </c>
      <c r="E444" s="41" t="s">
        <v>116</v>
      </c>
      <c r="F444" s="57" t="s">
        <v>661</v>
      </c>
      <c r="G444" s="25" t="s">
        <v>662</v>
      </c>
    </row>
    <row r="445" spans="1:7" ht="14.25" x14ac:dyDescent="0.2">
      <c r="A445" s="36">
        <v>444</v>
      </c>
      <c r="B445" s="56" t="s">
        <v>325</v>
      </c>
      <c r="C445" s="56" t="s">
        <v>682</v>
      </c>
      <c r="D445" s="56" t="s">
        <v>132</v>
      </c>
      <c r="E445" s="56" t="s">
        <v>116</v>
      </c>
      <c r="F445" s="57" t="s">
        <v>661</v>
      </c>
      <c r="G445" s="25" t="s">
        <v>662</v>
      </c>
    </row>
    <row r="446" spans="1:7" ht="14.25" x14ac:dyDescent="0.2">
      <c r="A446" s="36">
        <v>445</v>
      </c>
      <c r="B446" s="56" t="s">
        <v>160</v>
      </c>
      <c r="C446" s="56" t="s">
        <v>683</v>
      </c>
      <c r="D446" s="56" t="s">
        <v>132</v>
      </c>
      <c r="E446" s="56" t="s">
        <v>98</v>
      </c>
      <c r="F446" s="57" t="s">
        <v>661</v>
      </c>
      <c r="G446" s="25" t="s">
        <v>662</v>
      </c>
    </row>
    <row r="447" spans="1:7" ht="14.25" x14ac:dyDescent="0.2">
      <c r="A447" s="36">
        <v>446</v>
      </c>
      <c r="B447" s="56" t="s">
        <v>364</v>
      </c>
      <c r="C447" s="56" t="s">
        <v>684</v>
      </c>
      <c r="D447" s="56" t="s">
        <v>132</v>
      </c>
      <c r="E447" s="56" t="s">
        <v>98</v>
      </c>
      <c r="F447" s="57" t="s">
        <v>661</v>
      </c>
      <c r="G447" s="25" t="s">
        <v>662</v>
      </c>
    </row>
    <row r="448" spans="1:7" ht="14.25" x14ac:dyDescent="0.2">
      <c r="A448" s="36">
        <v>447</v>
      </c>
      <c r="B448" s="56" t="s">
        <v>685</v>
      </c>
      <c r="C448" s="56" t="s">
        <v>686</v>
      </c>
      <c r="D448" s="56" t="s">
        <v>132</v>
      </c>
      <c r="E448" s="56" t="s">
        <v>98</v>
      </c>
      <c r="F448" s="57" t="s">
        <v>661</v>
      </c>
      <c r="G448" s="25" t="s">
        <v>662</v>
      </c>
    </row>
    <row r="449" spans="1:7" ht="14.25" x14ac:dyDescent="0.2">
      <c r="A449" s="36">
        <v>448</v>
      </c>
      <c r="B449" s="56" t="s">
        <v>687</v>
      </c>
      <c r="C449" s="56" t="s">
        <v>674</v>
      </c>
      <c r="D449" s="56" t="s">
        <v>132</v>
      </c>
      <c r="E449" s="56" t="s">
        <v>98</v>
      </c>
      <c r="F449" s="57" t="s">
        <v>661</v>
      </c>
      <c r="G449" s="25" t="s">
        <v>662</v>
      </c>
    </row>
    <row r="450" spans="1:7" ht="14.25" x14ac:dyDescent="0.2">
      <c r="A450" s="36">
        <v>449</v>
      </c>
      <c r="B450" s="56" t="s">
        <v>688</v>
      </c>
      <c r="C450" s="56" t="s">
        <v>689</v>
      </c>
      <c r="D450" s="56" t="s">
        <v>132</v>
      </c>
      <c r="E450" s="56" t="s">
        <v>98</v>
      </c>
      <c r="F450" s="57" t="s">
        <v>661</v>
      </c>
      <c r="G450" s="25" t="s">
        <v>662</v>
      </c>
    </row>
    <row r="451" spans="1:7" ht="14.25" x14ac:dyDescent="0.2">
      <c r="A451" s="36">
        <v>450</v>
      </c>
      <c r="B451" s="56" t="s">
        <v>690</v>
      </c>
      <c r="C451" s="56" t="s">
        <v>691</v>
      </c>
      <c r="D451" s="56" t="s">
        <v>132</v>
      </c>
      <c r="E451" s="56" t="s">
        <v>98</v>
      </c>
      <c r="F451" s="57" t="s">
        <v>661</v>
      </c>
      <c r="G451" s="25" t="s">
        <v>662</v>
      </c>
    </row>
    <row r="452" spans="1:7" ht="14.25" x14ac:dyDescent="0.2">
      <c r="A452" s="36">
        <v>451</v>
      </c>
      <c r="B452" s="56" t="s">
        <v>692</v>
      </c>
      <c r="C452" s="56" t="s">
        <v>691</v>
      </c>
      <c r="D452" s="56" t="s">
        <v>132</v>
      </c>
      <c r="E452" s="56" t="s">
        <v>98</v>
      </c>
      <c r="F452" s="57" t="s">
        <v>661</v>
      </c>
      <c r="G452" s="25" t="s">
        <v>662</v>
      </c>
    </row>
    <row r="453" spans="1:7" ht="14.25" x14ac:dyDescent="0.2">
      <c r="A453" s="36">
        <v>452</v>
      </c>
      <c r="B453" s="56" t="s">
        <v>306</v>
      </c>
      <c r="C453" s="56" t="s">
        <v>672</v>
      </c>
      <c r="D453" s="56" t="s">
        <v>170</v>
      </c>
      <c r="E453" s="56" t="s">
        <v>116</v>
      </c>
      <c r="F453" s="57" t="s">
        <v>661</v>
      </c>
      <c r="G453" s="25" t="s">
        <v>662</v>
      </c>
    </row>
    <row r="454" spans="1:7" ht="14.25" x14ac:dyDescent="0.2">
      <c r="A454" s="36">
        <v>453</v>
      </c>
      <c r="B454" s="56" t="s">
        <v>380</v>
      </c>
      <c r="C454" s="56" t="s">
        <v>693</v>
      </c>
      <c r="D454" s="56" t="s">
        <v>170</v>
      </c>
      <c r="E454" s="56" t="s">
        <v>116</v>
      </c>
      <c r="F454" s="57" t="s">
        <v>661</v>
      </c>
      <c r="G454" s="25" t="s">
        <v>662</v>
      </c>
    </row>
    <row r="455" spans="1:7" ht="14.25" x14ac:dyDescent="0.2">
      <c r="A455" s="36">
        <v>454</v>
      </c>
      <c r="B455" s="56" t="s">
        <v>694</v>
      </c>
      <c r="C455" s="56" t="s">
        <v>695</v>
      </c>
      <c r="D455" s="56" t="s">
        <v>170</v>
      </c>
      <c r="E455" s="56" t="s">
        <v>116</v>
      </c>
      <c r="F455" s="57" t="s">
        <v>661</v>
      </c>
      <c r="G455" s="25" t="s">
        <v>662</v>
      </c>
    </row>
    <row r="456" spans="1:7" ht="14.25" x14ac:dyDescent="0.2">
      <c r="A456" s="36">
        <v>455</v>
      </c>
      <c r="B456" s="56" t="s">
        <v>550</v>
      </c>
      <c r="C456" s="56" t="s">
        <v>679</v>
      </c>
      <c r="D456" s="56" t="s">
        <v>170</v>
      </c>
      <c r="E456" s="56" t="s">
        <v>116</v>
      </c>
      <c r="F456" s="57" t="s">
        <v>661</v>
      </c>
      <c r="G456" s="25" t="s">
        <v>662</v>
      </c>
    </row>
    <row r="457" spans="1:7" ht="14.25" x14ac:dyDescent="0.2">
      <c r="A457" s="36">
        <v>456</v>
      </c>
      <c r="B457" s="56" t="s">
        <v>378</v>
      </c>
      <c r="C457" s="56" t="s">
        <v>681</v>
      </c>
      <c r="D457" s="56" t="s">
        <v>170</v>
      </c>
      <c r="E457" s="56" t="s">
        <v>116</v>
      </c>
      <c r="F457" s="57" t="s">
        <v>661</v>
      </c>
      <c r="G457" s="25" t="s">
        <v>662</v>
      </c>
    </row>
    <row r="458" spans="1:7" ht="14.25" x14ac:dyDescent="0.2">
      <c r="A458" s="36">
        <v>457</v>
      </c>
      <c r="B458" s="56" t="s">
        <v>313</v>
      </c>
      <c r="C458" s="56" t="s">
        <v>682</v>
      </c>
      <c r="D458" s="56" t="s">
        <v>170</v>
      </c>
      <c r="E458" s="56" t="s">
        <v>116</v>
      </c>
      <c r="F458" s="57" t="s">
        <v>661</v>
      </c>
      <c r="G458" s="25" t="s">
        <v>662</v>
      </c>
    </row>
    <row r="459" spans="1:7" ht="14.25" x14ac:dyDescent="0.2">
      <c r="A459" s="36">
        <v>458</v>
      </c>
      <c r="B459" s="56" t="s">
        <v>696</v>
      </c>
      <c r="C459" s="56" t="s">
        <v>697</v>
      </c>
      <c r="D459" s="56" t="s">
        <v>170</v>
      </c>
      <c r="E459" s="56" t="s">
        <v>98</v>
      </c>
      <c r="F459" s="57" t="s">
        <v>661</v>
      </c>
      <c r="G459" s="25" t="s">
        <v>662</v>
      </c>
    </row>
    <row r="460" spans="1:7" ht="14.25" x14ac:dyDescent="0.2">
      <c r="A460" s="36">
        <v>459</v>
      </c>
      <c r="B460" s="56" t="s">
        <v>500</v>
      </c>
      <c r="C460" s="56" t="s">
        <v>698</v>
      </c>
      <c r="D460" s="56" t="s">
        <v>170</v>
      </c>
      <c r="E460" s="56" t="s">
        <v>98</v>
      </c>
      <c r="F460" s="57" t="s">
        <v>661</v>
      </c>
      <c r="G460" s="25" t="s">
        <v>662</v>
      </c>
    </row>
    <row r="461" spans="1:7" ht="14.25" x14ac:dyDescent="0.2">
      <c r="A461" s="36">
        <v>460</v>
      </c>
      <c r="B461" s="56" t="s">
        <v>370</v>
      </c>
      <c r="C461" s="56" t="s">
        <v>512</v>
      </c>
      <c r="D461" s="56" t="s">
        <v>170</v>
      </c>
      <c r="E461" s="56" t="s">
        <v>98</v>
      </c>
      <c r="F461" s="57" t="s">
        <v>661</v>
      </c>
      <c r="G461" s="25" t="s">
        <v>662</v>
      </c>
    </row>
    <row r="462" spans="1:7" ht="14.25" x14ac:dyDescent="0.2">
      <c r="A462" s="36">
        <v>461</v>
      </c>
      <c r="B462" s="56" t="s">
        <v>334</v>
      </c>
      <c r="C462" s="56" t="s">
        <v>699</v>
      </c>
      <c r="D462" s="56" t="s">
        <v>170</v>
      </c>
      <c r="E462" s="56" t="s">
        <v>98</v>
      </c>
      <c r="F462" s="57" t="s">
        <v>661</v>
      </c>
      <c r="G462" s="25" t="s">
        <v>662</v>
      </c>
    </row>
    <row r="463" spans="1:7" ht="14.25" x14ac:dyDescent="0.2">
      <c r="A463" s="36">
        <v>462</v>
      </c>
      <c r="B463" s="56" t="s">
        <v>700</v>
      </c>
      <c r="C463" s="56" t="s">
        <v>672</v>
      </c>
      <c r="D463" s="56" t="s">
        <v>170</v>
      </c>
      <c r="E463" s="56" t="s">
        <v>98</v>
      </c>
      <c r="F463" s="57" t="s">
        <v>661</v>
      </c>
      <c r="G463" s="25" t="s">
        <v>662</v>
      </c>
    </row>
    <row r="464" spans="1:7" ht="14.25" x14ac:dyDescent="0.2">
      <c r="A464" s="36">
        <v>463</v>
      </c>
      <c r="B464" s="56" t="s">
        <v>460</v>
      </c>
      <c r="C464" s="56" t="s">
        <v>425</v>
      </c>
      <c r="D464" s="56" t="s">
        <v>132</v>
      </c>
      <c r="E464" s="56" t="s">
        <v>98</v>
      </c>
      <c r="F464" s="57" t="s">
        <v>661</v>
      </c>
      <c r="G464" s="25" t="s">
        <v>662</v>
      </c>
    </row>
    <row r="465" spans="1:7" ht="14.25" x14ac:dyDescent="0.2">
      <c r="A465" s="36">
        <v>464</v>
      </c>
      <c r="B465" s="56"/>
      <c r="C465" s="56"/>
      <c r="D465" s="56"/>
      <c r="E465" s="56"/>
      <c r="F465" s="57"/>
      <c r="G465" s="25"/>
    </row>
    <row r="466" spans="1:7" ht="14.25" x14ac:dyDescent="0.2">
      <c r="A466" s="36">
        <v>465</v>
      </c>
      <c r="B466" s="56"/>
      <c r="C466" s="56"/>
      <c r="D466" s="56"/>
      <c r="E466" s="56"/>
      <c r="F466" s="57"/>
      <c r="G466" s="25"/>
    </row>
    <row r="467" spans="1:7" ht="14.25" x14ac:dyDescent="0.2">
      <c r="A467" s="36">
        <v>466</v>
      </c>
      <c r="B467" s="56"/>
      <c r="C467" s="56"/>
      <c r="D467" s="56"/>
      <c r="E467" s="56"/>
      <c r="F467" s="57"/>
      <c r="G467" s="25"/>
    </row>
    <row r="468" spans="1:7" ht="14.25" x14ac:dyDescent="0.2">
      <c r="A468" s="36">
        <v>467</v>
      </c>
      <c r="B468" s="56"/>
      <c r="C468" s="56"/>
      <c r="D468" s="56"/>
      <c r="E468" s="56"/>
      <c r="F468" s="57"/>
      <c r="G468" s="25"/>
    </row>
    <row r="469" spans="1:7" ht="14.25" x14ac:dyDescent="0.2">
      <c r="A469" s="36">
        <v>468</v>
      </c>
      <c r="B469" s="56"/>
      <c r="C469" s="56"/>
      <c r="D469" s="56"/>
      <c r="E469" s="56"/>
      <c r="F469" s="57"/>
      <c r="G469" s="25"/>
    </row>
    <row r="470" spans="1:7" ht="14.25" x14ac:dyDescent="0.2">
      <c r="A470" s="36">
        <v>469</v>
      </c>
      <c r="B470" s="56"/>
      <c r="C470" s="56"/>
      <c r="D470" s="56"/>
      <c r="E470" s="56"/>
      <c r="F470" s="25"/>
      <c r="G470" s="25"/>
    </row>
    <row r="471" spans="1:7" ht="14.25" x14ac:dyDescent="0.2">
      <c r="A471" s="36">
        <v>470</v>
      </c>
      <c r="B471" s="56"/>
      <c r="C471" s="56"/>
      <c r="D471" s="56"/>
      <c r="E471" s="56"/>
      <c r="F471" s="25"/>
      <c r="G471" s="25"/>
    </row>
    <row r="472" spans="1:7" ht="14.25" x14ac:dyDescent="0.2">
      <c r="A472" s="36">
        <v>471</v>
      </c>
      <c r="B472" s="95" t="s">
        <v>330</v>
      </c>
      <c r="C472" s="96" t="s">
        <v>701</v>
      </c>
      <c r="D472" s="41" t="s">
        <v>115</v>
      </c>
      <c r="E472" s="41" t="s">
        <v>98</v>
      </c>
      <c r="F472" s="57" t="s">
        <v>661</v>
      </c>
      <c r="G472" s="25" t="s">
        <v>109</v>
      </c>
    </row>
    <row r="473" spans="1:7" ht="14.25" x14ac:dyDescent="0.2">
      <c r="A473" s="36">
        <v>472</v>
      </c>
      <c r="B473" s="95" t="s">
        <v>702</v>
      </c>
      <c r="C473" s="96" t="s">
        <v>703</v>
      </c>
      <c r="D473" s="41" t="s">
        <v>115</v>
      </c>
      <c r="E473" s="41" t="s">
        <v>98</v>
      </c>
      <c r="F473" s="57" t="s">
        <v>661</v>
      </c>
      <c r="G473" s="25" t="s">
        <v>109</v>
      </c>
    </row>
    <row r="474" spans="1:7" ht="14.25" x14ac:dyDescent="0.2">
      <c r="A474" s="36">
        <v>473</v>
      </c>
      <c r="B474" s="95" t="s">
        <v>330</v>
      </c>
      <c r="C474" s="96" t="s">
        <v>163</v>
      </c>
      <c r="D474" s="41" t="s">
        <v>115</v>
      </c>
      <c r="E474" s="41" t="s">
        <v>98</v>
      </c>
      <c r="F474" s="57" t="s">
        <v>661</v>
      </c>
      <c r="G474" s="25" t="s">
        <v>109</v>
      </c>
    </row>
    <row r="475" spans="1:7" ht="14.25" x14ac:dyDescent="0.2">
      <c r="A475" s="36">
        <v>474</v>
      </c>
      <c r="B475" s="95" t="s">
        <v>126</v>
      </c>
      <c r="C475" s="96" t="s">
        <v>704</v>
      </c>
      <c r="D475" s="41" t="s">
        <v>115</v>
      </c>
      <c r="E475" s="41" t="s">
        <v>98</v>
      </c>
      <c r="F475" s="57" t="s">
        <v>661</v>
      </c>
      <c r="G475" s="25" t="s">
        <v>109</v>
      </c>
    </row>
    <row r="476" spans="1:7" ht="14.25" x14ac:dyDescent="0.2">
      <c r="A476" s="36">
        <v>475</v>
      </c>
      <c r="B476" s="95" t="s">
        <v>705</v>
      </c>
      <c r="C476" s="96" t="s">
        <v>701</v>
      </c>
      <c r="D476" s="41" t="s">
        <v>115</v>
      </c>
      <c r="E476" s="41" t="s">
        <v>98</v>
      </c>
      <c r="F476" s="57" t="s">
        <v>661</v>
      </c>
      <c r="G476" s="25" t="s">
        <v>109</v>
      </c>
    </row>
    <row r="477" spans="1:7" ht="14.25" x14ac:dyDescent="0.2">
      <c r="A477" s="36">
        <v>476</v>
      </c>
      <c r="B477" s="95" t="s">
        <v>668</v>
      </c>
      <c r="C477" s="96" t="s">
        <v>362</v>
      </c>
      <c r="D477" s="41" t="s">
        <v>115</v>
      </c>
      <c r="E477" s="41" t="s">
        <v>98</v>
      </c>
      <c r="F477" s="57" t="s">
        <v>661</v>
      </c>
      <c r="G477" s="25" t="s">
        <v>109</v>
      </c>
    </row>
    <row r="478" spans="1:7" ht="14.25" x14ac:dyDescent="0.2">
      <c r="A478" s="36">
        <v>477</v>
      </c>
      <c r="B478" s="95" t="s">
        <v>364</v>
      </c>
      <c r="C478" s="96" t="s">
        <v>706</v>
      </c>
      <c r="D478" s="41" t="s">
        <v>115</v>
      </c>
      <c r="E478" s="41" t="s">
        <v>98</v>
      </c>
      <c r="F478" s="57" t="s">
        <v>661</v>
      </c>
      <c r="G478" s="25" t="s">
        <v>109</v>
      </c>
    </row>
    <row r="479" spans="1:7" ht="14.25" x14ac:dyDescent="0.2">
      <c r="A479" s="36">
        <v>478</v>
      </c>
      <c r="B479" s="95" t="s">
        <v>707</v>
      </c>
      <c r="C479" s="96" t="s">
        <v>708</v>
      </c>
      <c r="D479" s="41" t="s">
        <v>115</v>
      </c>
      <c r="E479" s="41" t="s">
        <v>98</v>
      </c>
      <c r="F479" s="57" t="s">
        <v>661</v>
      </c>
      <c r="G479" s="25" t="s">
        <v>109</v>
      </c>
    </row>
    <row r="480" spans="1:7" ht="14.25" x14ac:dyDescent="0.2">
      <c r="A480" s="36">
        <v>479</v>
      </c>
      <c r="B480" s="95" t="s">
        <v>431</v>
      </c>
      <c r="C480" s="96" t="s">
        <v>136</v>
      </c>
      <c r="D480" s="41" t="s">
        <v>115</v>
      </c>
      <c r="E480" s="41" t="s">
        <v>116</v>
      </c>
      <c r="F480" s="57" t="s">
        <v>661</v>
      </c>
      <c r="G480" s="25" t="s">
        <v>109</v>
      </c>
    </row>
    <row r="481" spans="1:7" ht="14.25" x14ac:dyDescent="0.2">
      <c r="A481" s="36">
        <v>480</v>
      </c>
      <c r="B481" s="95" t="s">
        <v>709</v>
      </c>
      <c r="C481" s="96" t="s">
        <v>312</v>
      </c>
      <c r="D481" s="41" t="s">
        <v>115</v>
      </c>
      <c r="E481" s="41" t="s">
        <v>116</v>
      </c>
      <c r="F481" s="57" t="s">
        <v>661</v>
      </c>
      <c r="G481" s="25" t="s">
        <v>109</v>
      </c>
    </row>
    <row r="482" spans="1:7" ht="14.25" x14ac:dyDescent="0.2">
      <c r="A482" s="36">
        <v>481</v>
      </c>
      <c r="B482" s="95" t="s">
        <v>710</v>
      </c>
      <c r="C482" s="96" t="s">
        <v>711</v>
      </c>
      <c r="D482" s="41" t="s">
        <v>115</v>
      </c>
      <c r="E482" s="41" t="s">
        <v>116</v>
      </c>
      <c r="F482" s="57" t="s">
        <v>661</v>
      </c>
      <c r="G482" s="25" t="s">
        <v>109</v>
      </c>
    </row>
    <row r="483" spans="1:7" ht="14.25" x14ac:dyDescent="0.2">
      <c r="A483" s="36">
        <v>482</v>
      </c>
      <c r="B483" s="95" t="s">
        <v>712</v>
      </c>
      <c r="C483" s="96" t="s">
        <v>713</v>
      </c>
      <c r="D483" s="41" t="s">
        <v>115</v>
      </c>
      <c r="E483" s="41" t="s">
        <v>116</v>
      </c>
      <c r="F483" s="57" t="s">
        <v>661</v>
      </c>
      <c r="G483" s="25" t="s">
        <v>109</v>
      </c>
    </row>
    <row r="484" spans="1:7" ht="14.25" x14ac:dyDescent="0.2">
      <c r="A484" s="36">
        <v>483</v>
      </c>
      <c r="B484" s="95" t="s">
        <v>714</v>
      </c>
      <c r="C484" s="96" t="s">
        <v>715</v>
      </c>
      <c r="D484" s="41" t="s">
        <v>115</v>
      </c>
      <c r="E484" s="41" t="s">
        <v>116</v>
      </c>
      <c r="F484" s="57" t="s">
        <v>661</v>
      </c>
      <c r="G484" s="25" t="s">
        <v>109</v>
      </c>
    </row>
    <row r="485" spans="1:7" ht="14.25" x14ac:dyDescent="0.2">
      <c r="A485" s="36">
        <v>484</v>
      </c>
      <c r="B485" s="95" t="s">
        <v>716</v>
      </c>
      <c r="C485" s="96" t="s">
        <v>583</v>
      </c>
      <c r="D485" s="41" t="s">
        <v>115</v>
      </c>
      <c r="E485" s="41" t="s">
        <v>116</v>
      </c>
      <c r="F485" s="57" t="s">
        <v>661</v>
      </c>
      <c r="G485" s="25" t="s">
        <v>109</v>
      </c>
    </row>
    <row r="486" spans="1:7" ht="14.25" x14ac:dyDescent="0.2">
      <c r="A486" s="36">
        <v>485</v>
      </c>
      <c r="B486" s="95" t="s">
        <v>717</v>
      </c>
      <c r="C486" s="96" t="s">
        <v>193</v>
      </c>
      <c r="D486" s="41" t="s">
        <v>132</v>
      </c>
      <c r="E486" s="41" t="s">
        <v>98</v>
      </c>
      <c r="F486" s="57" t="s">
        <v>661</v>
      </c>
      <c r="G486" s="25" t="s">
        <v>109</v>
      </c>
    </row>
    <row r="487" spans="1:7" ht="14.25" x14ac:dyDescent="0.2">
      <c r="A487" s="36">
        <v>486</v>
      </c>
      <c r="B487" s="95" t="s">
        <v>718</v>
      </c>
      <c r="C487" s="96" t="s">
        <v>719</v>
      </c>
      <c r="D487" s="41" t="s">
        <v>132</v>
      </c>
      <c r="E487" s="41" t="s">
        <v>98</v>
      </c>
      <c r="F487" s="57" t="s">
        <v>661</v>
      </c>
      <c r="G487" s="25" t="s">
        <v>109</v>
      </c>
    </row>
    <row r="488" spans="1:7" ht="14.25" x14ac:dyDescent="0.2">
      <c r="A488" s="36">
        <v>487</v>
      </c>
      <c r="B488" s="95" t="s">
        <v>545</v>
      </c>
      <c r="C488" s="96" t="s">
        <v>720</v>
      </c>
      <c r="D488" s="41" t="s">
        <v>132</v>
      </c>
      <c r="E488" s="41" t="s">
        <v>98</v>
      </c>
      <c r="F488" s="57" t="s">
        <v>661</v>
      </c>
      <c r="G488" s="25" t="s">
        <v>109</v>
      </c>
    </row>
    <row r="489" spans="1:7" ht="14.25" x14ac:dyDescent="0.2">
      <c r="A489" s="36">
        <v>488</v>
      </c>
      <c r="B489" s="95" t="s">
        <v>721</v>
      </c>
      <c r="C489" s="96" t="s">
        <v>722</v>
      </c>
      <c r="D489" s="41" t="s">
        <v>132</v>
      </c>
      <c r="E489" s="41" t="s">
        <v>98</v>
      </c>
      <c r="F489" s="57" t="s">
        <v>661</v>
      </c>
      <c r="G489" s="25" t="s">
        <v>109</v>
      </c>
    </row>
    <row r="490" spans="1:7" ht="14.25" x14ac:dyDescent="0.2">
      <c r="A490" s="36">
        <v>489</v>
      </c>
      <c r="B490" s="95" t="s">
        <v>723</v>
      </c>
      <c r="C490" s="96" t="s">
        <v>724</v>
      </c>
      <c r="D490" s="41" t="s">
        <v>132</v>
      </c>
      <c r="E490" s="41" t="s">
        <v>98</v>
      </c>
      <c r="F490" s="57" t="s">
        <v>661</v>
      </c>
      <c r="G490" s="25" t="s">
        <v>109</v>
      </c>
    </row>
    <row r="491" spans="1:7" ht="14.25" x14ac:dyDescent="0.2">
      <c r="A491" s="36">
        <v>490</v>
      </c>
      <c r="B491" s="95" t="s">
        <v>176</v>
      </c>
      <c r="C491" s="96" t="s">
        <v>725</v>
      </c>
      <c r="D491" s="41" t="s">
        <v>132</v>
      </c>
      <c r="E491" s="41" t="s">
        <v>98</v>
      </c>
      <c r="F491" s="57" t="s">
        <v>661</v>
      </c>
      <c r="G491" s="25" t="s">
        <v>109</v>
      </c>
    </row>
    <row r="492" spans="1:7" ht="14.25" x14ac:dyDescent="0.2">
      <c r="A492" s="36">
        <v>491</v>
      </c>
      <c r="B492" s="95" t="s">
        <v>323</v>
      </c>
      <c r="C492" s="96" t="s">
        <v>726</v>
      </c>
      <c r="D492" s="41" t="s">
        <v>132</v>
      </c>
      <c r="E492" s="41" t="s">
        <v>116</v>
      </c>
      <c r="F492" s="57" t="s">
        <v>661</v>
      </c>
      <c r="G492" s="25" t="s">
        <v>109</v>
      </c>
    </row>
    <row r="493" spans="1:7" ht="14.25" x14ac:dyDescent="0.2">
      <c r="A493" s="36">
        <v>492</v>
      </c>
      <c r="B493" s="95" t="s">
        <v>380</v>
      </c>
      <c r="C493" s="96" t="s">
        <v>727</v>
      </c>
      <c r="D493" s="41" t="s">
        <v>132</v>
      </c>
      <c r="E493" s="41" t="s">
        <v>116</v>
      </c>
      <c r="F493" s="57" t="s">
        <v>661</v>
      </c>
      <c r="G493" s="25" t="s">
        <v>109</v>
      </c>
    </row>
    <row r="494" spans="1:7" ht="14.25" x14ac:dyDescent="0.2">
      <c r="A494" s="36">
        <v>493</v>
      </c>
      <c r="B494" s="95" t="s">
        <v>149</v>
      </c>
      <c r="C494" s="96" t="s">
        <v>715</v>
      </c>
      <c r="D494" s="41" t="s">
        <v>132</v>
      </c>
      <c r="E494" s="41" t="s">
        <v>116</v>
      </c>
      <c r="F494" s="57" t="s">
        <v>661</v>
      </c>
      <c r="G494" s="25" t="s">
        <v>109</v>
      </c>
    </row>
    <row r="495" spans="1:7" ht="14.25" x14ac:dyDescent="0.2">
      <c r="A495" s="36">
        <v>494</v>
      </c>
      <c r="B495" s="95" t="s">
        <v>728</v>
      </c>
      <c r="C495" s="96" t="s">
        <v>729</v>
      </c>
      <c r="D495" s="41" t="s">
        <v>132</v>
      </c>
      <c r="E495" s="41" t="s">
        <v>116</v>
      </c>
      <c r="F495" s="57" t="s">
        <v>661</v>
      </c>
      <c r="G495" s="25" t="s">
        <v>109</v>
      </c>
    </row>
    <row r="496" spans="1:7" ht="14.25" x14ac:dyDescent="0.2">
      <c r="A496" s="36">
        <v>495</v>
      </c>
      <c r="B496" s="95" t="s">
        <v>730</v>
      </c>
      <c r="C496" s="96" t="s">
        <v>731</v>
      </c>
      <c r="D496" s="41" t="s">
        <v>132</v>
      </c>
      <c r="E496" s="41" t="s">
        <v>116</v>
      </c>
      <c r="F496" s="57" t="s">
        <v>661</v>
      </c>
      <c r="G496" s="25" t="s">
        <v>109</v>
      </c>
    </row>
    <row r="497" spans="1:7" ht="14.25" x14ac:dyDescent="0.2">
      <c r="A497" s="36">
        <v>496</v>
      </c>
      <c r="B497" s="95" t="s">
        <v>440</v>
      </c>
      <c r="C497" s="96" t="s">
        <v>732</v>
      </c>
      <c r="D497" s="41" t="s">
        <v>132</v>
      </c>
      <c r="E497" s="41" t="s">
        <v>116</v>
      </c>
      <c r="F497" s="57" t="s">
        <v>661</v>
      </c>
      <c r="G497" s="25" t="s">
        <v>109</v>
      </c>
    </row>
    <row r="498" spans="1:7" ht="14.25" x14ac:dyDescent="0.2">
      <c r="A498" s="36">
        <v>497</v>
      </c>
      <c r="B498" s="95" t="s">
        <v>649</v>
      </c>
      <c r="C498" s="96" t="s">
        <v>733</v>
      </c>
      <c r="D498" s="41" t="s">
        <v>132</v>
      </c>
      <c r="E498" s="41" t="s">
        <v>116</v>
      </c>
      <c r="F498" s="57" t="s">
        <v>661</v>
      </c>
      <c r="G498" s="25" t="s">
        <v>109</v>
      </c>
    </row>
    <row r="499" spans="1:7" ht="14.25" x14ac:dyDescent="0.2">
      <c r="A499" s="36">
        <v>498</v>
      </c>
      <c r="B499" s="95" t="s">
        <v>734</v>
      </c>
      <c r="C499" s="96" t="s">
        <v>381</v>
      </c>
      <c r="D499" s="41" t="s">
        <v>132</v>
      </c>
      <c r="E499" s="41" t="s">
        <v>116</v>
      </c>
      <c r="F499" s="57" t="s">
        <v>661</v>
      </c>
      <c r="G499" s="25" t="s">
        <v>109</v>
      </c>
    </row>
    <row r="500" spans="1:7" ht="14.25" x14ac:dyDescent="0.2">
      <c r="A500" s="36">
        <v>499</v>
      </c>
      <c r="B500" s="95" t="s">
        <v>550</v>
      </c>
      <c r="C500" s="96" t="s">
        <v>735</v>
      </c>
      <c r="D500" s="41" t="s">
        <v>132</v>
      </c>
      <c r="E500" s="41" t="s">
        <v>116</v>
      </c>
      <c r="F500" s="57" t="s">
        <v>661</v>
      </c>
      <c r="G500" s="25" t="s">
        <v>109</v>
      </c>
    </row>
    <row r="501" spans="1:7" ht="14.25" x14ac:dyDescent="0.2">
      <c r="A501" s="36">
        <v>500</v>
      </c>
      <c r="B501" s="95" t="s">
        <v>392</v>
      </c>
      <c r="C501" s="96" t="s">
        <v>318</v>
      </c>
      <c r="D501" s="41" t="s">
        <v>132</v>
      </c>
      <c r="E501" s="41" t="s">
        <v>116</v>
      </c>
      <c r="F501" s="57" t="s">
        <v>661</v>
      </c>
      <c r="G501" s="25" t="s">
        <v>109</v>
      </c>
    </row>
    <row r="502" spans="1:7" ht="14.25" x14ac:dyDescent="0.2">
      <c r="A502" s="36">
        <v>501</v>
      </c>
      <c r="B502" s="95" t="s">
        <v>736</v>
      </c>
      <c r="C502" s="96" t="s">
        <v>737</v>
      </c>
      <c r="D502" s="41" t="s">
        <v>170</v>
      </c>
      <c r="E502" s="41" t="s">
        <v>98</v>
      </c>
      <c r="F502" s="57" t="s">
        <v>661</v>
      </c>
      <c r="G502" s="25" t="s">
        <v>109</v>
      </c>
    </row>
    <row r="503" spans="1:7" ht="14.25" x14ac:dyDescent="0.2">
      <c r="A503" s="36">
        <v>502</v>
      </c>
      <c r="B503" s="95" t="s">
        <v>126</v>
      </c>
      <c r="C503" s="96" t="s">
        <v>738</v>
      </c>
      <c r="D503" s="41" t="s">
        <v>170</v>
      </c>
      <c r="E503" s="41" t="s">
        <v>98</v>
      </c>
      <c r="F503" s="57" t="s">
        <v>661</v>
      </c>
      <c r="G503" s="25" t="s">
        <v>109</v>
      </c>
    </row>
    <row r="504" spans="1:7" ht="14.25" x14ac:dyDescent="0.2">
      <c r="A504" s="36">
        <v>503</v>
      </c>
      <c r="B504" s="95" t="s">
        <v>162</v>
      </c>
      <c r="C504" s="96" t="s">
        <v>739</v>
      </c>
      <c r="D504" s="41" t="s">
        <v>170</v>
      </c>
      <c r="E504" s="41" t="s">
        <v>98</v>
      </c>
      <c r="F504" s="57" t="s">
        <v>661</v>
      </c>
      <c r="G504" s="25" t="s">
        <v>109</v>
      </c>
    </row>
    <row r="505" spans="1:7" ht="14.25" x14ac:dyDescent="0.2">
      <c r="A505" s="36">
        <v>504</v>
      </c>
      <c r="B505" s="95" t="s">
        <v>668</v>
      </c>
      <c r="C505" s="96" t="s">
        <v>740</v>
      </c>
      <c r="D505" s="41" t="s">
        <v>170</v>
      </c>
      <c r="E505" s="41" t="s">
        <v>98</v>
      </c>
      <c r="F505" s="57" t="s">
        <v>661</v>
      </c>
      <c r="G505" s="25" t="s">
        <v>109</v>
      </c>
    </row>
    <row r="506" spans="1:7" ht="14.25" x14ac:dyDescent="0.2">
      <c r="A506" s="36">
        <v>505</v>
      </c>
      <c r="B506" s="95" t="s">
        <v>741</v>
      </c>
      <c r="C506" s="96" t="s">
        <v>742</v>
      </c>
      <c r="D506" s="41" t="s">
        <v>170</v>
      </c>
      <c r="E506" s="41" t="s">
        <v>98</v>
      </c>
      <c r="F506" s="57" t="s">
        <v>661</v>
      </c>
      <c r="G506" s="25" t="s">
        <v>109</v>
      </c>
    </row>
    <row r="507" spans="1:7" ht="14.25" x14ac:dyDescent="0.2">
      <c r="A507" s="36">
        <v>506</v>
      </c>
      <c r="B507" s="95" t="s">
        <v>743</v>
      </c>
      <c r="C507" s="96" t="s">
        <v>744</v>
      </c>
      <c r="D507" s="41" t="s">
        <v>170</v>
      </c>
      <c r="E507" s="45" t="s">
        <v>116</v>
      </c>
      <c r="F507" s="57" t="s">
        <v>661</v>
      </c>
      <c r="G507" s="25" t="s">
        <v>109</v>
      </c>
    </row>
    <row r="508" spans="1:7" ht="14.25" x14ac:dyDescent="0.2">
      <c r="A508" s="36">
        <v>507</v>
      </c>
      <c r="B508" s="56" t="s">
        <v>431</v>
      </c>
      <c r="C508" s="56" t="s">
        <v>726</v>
      </c>
      <c r="D508" s="56" t="s">
        <v>115</v>
      </c>
      <c r="E508" s="56" t="s">
        <v>116</v>
      </c>
      <c r="F508" s="57" t="s">
        <v>661</v>
      </c>
      <c r="G508" s="25" t="s">
        <v>109</v>
      </c>
    </row>
    <row r="509" spans="1:7" ht="14.25" x14ac:dyDescent="0.2">
      <c r="A509" s="36">
        <v>508</v>
      </c>
      <c r="B509" s="101" t="s">
        <v>745</v>
      </c>
      <c r="C509" s="101" t="s">
        <v>746</v>
      </c>
      <c r="D509" s="101" t="s">
        <v>132</v>
      </c>
      <c r="E509" s="101" t="s">
        <v>116</v>
      </c>
      <c r="F509" s="57" t="s">
        <v>661</v>
      </c>
      <c r="G509" s="25" t="s">
        <v>109</v>
      </c>
    </row>
    <row r="510" spans="1:7" ht="14.25" x14ac:dyDescent="0.2">
      <c r="A510" s="36">
        <v>509</v>
      </c>
      <c r="B510" s="101" t="s">
        <v>747</v>
      </c>
      <c r="C510" s="101" t="s">
        <v>554</v>
      </c>
      <c r="D510" s="101" t="s">
        <v>115</v>
      </c>
      <c r="E510" s="101" t="s">
        <v>98</v>
      </c>
      <c r="F510" s="57" t="s">
        <v>661</v>
      </c>
      <c r="G510" s="25" t="s">
        <v>109</v>
      </c>
    </row>
    <row r="511" spans="1:7" ht="14.25" x14ac:dyDescent="0.2">
      <c r="A511" s="36">
        <v>510</v>
      </c>
      <c r="B511" s="101" t="s">
        <v>748</v>
      </c>
      <c r="C511" s="101" t="s">
        <v>749</v>
      </c>
      <c r="D511" s="101" t="s">
        <v>115</v>
      </c>
      <c r="E511" s="101" t="s">
        <v>98</v>
      </c>
      <c r="F511" s="57" t="s">
        <v>661</v>
      </c>
      <c r="G511" s="25" t="s">
        <v>109</v>
      </c>
    </row>
    <row r="512" spans="1:7" ht="14.25" x14ac:dyDescent="0.2">
      <c r="A512" s="36">
        <v>511</v>
      </c>
      <c r="B512" s="101" t="s">
        <v>334</v>
      </c>
      <c r="C512" s="101" t="s">
        <v>750</v>
      </c>
      <c r="D512" s="101" t="s">
        <v>115</v>
      </c>
      <c r="E512" s="101" t="s">
        <v>98</v>
      </c>
      <c r="F512" s="57" t="s">
        <v>661</v>
      </c>
      <c r="G512" s="25" t="s">
        <v>109</v>
      </c>
    </row>
    <row r="513" spans="1:7" ht="14.25" x14ac:dyDescent="0.2">
      <c r="A513" s="36">
        <v>512</v>
      </c>
      <c r="B513" s="101" t="s">
        <v>751</v>
      </c>
      <c r="C513" s="101" t="s">
        <v>752</v>
      </c>
      <c r="D513" s="101" t="s">
        <v>115</v>
      </c>
      <c r="E513" s="101" t="s">
        <v>98</v>
      </c>
      <c r="F513" s="57" t="s">
        <v>661</v>
      </c>
      <c r="G513" s="25" t="s">
        <v>109</v>
      </c>
    </row>
    <row r="514" spans="1:7" ht="14.25" x14ac:dyDescent="0.2">
      <c r="A514" s="36">
        <v>513</v>
      </c>
      <c r="B514" s="101"/>
      <c r="C514" s="101"/>
      <c r="D514" s="101"/>
      <c r="E514" s="101"/>
      <c r="F514" s="57"/>
      <c r="G514" s="25"/>
    </row>
    <row r="515" spans="1:7" ht="14.25" x14ac:dyDescent="0.2">
      <c r="A515" s="36">
        <v>514</v>
      </c>
      <c r="B515" s="101"/>
      <c r="C515" s="101"/>
      <c r="D515" s="101"/>
      <c r="E515" s="101"/>
      <c r="F515" s="57"/>
      <c r="G515" s="25"/>
    </row>
    <row r="516" spans="1:7" ht="14.25" x14ac:dyDescent="0.2">
      <c r="A516" s="36">
        <v>515</v>
      </c>
      <c r="B516" s="101"/>
      <c r="C516" s="101"/>
      <c r="D516" s="101"/>
      <c r="E516" s="101"/>
      <c r="F516" s="57"/>
      <c r="G516" s="25"/>
    </row>
    <row r="517" spans="1:7" ht="14.25" x14ac:dyDescent="0.2">
      <c r="A517" s="36">
        <v>516</v>
      </c>
      <c r="B517" s="101"/>
      <c r="C517" s="101"/>
      <c r="D517" s="101"/>
      <c r="E517" s="101"/>
      <c r="F517" s="57"/>
      <c r="G517" s="25"/>
    </row>
    <row r="518" spans="1:7" ht="14.25" x14ac:dyDescent="0.2">
      <c r="A518" s="36">
        <v>517</v>
      </c>
      <c r="B518" s="101"/>
      <c r="C518" s="101"/>
      <c r="D518" s="101"/>
      <c r="E518" s="101"/>
      <c r="F518" s="57"/>
      <c r="G518" s="25"/>
    </row>
    <row r="519" spans="1:7" ht="14.25" x14ac:dyDescent="0.2">
      <c r="A519" s="36">
        <v>518</v>
      </c>
      <c r="B519" s="56"/>
      <c r="C519" s="56"/>
      <c r="D519" s="56"/>
      <c r="E519" s="56"/>
      <c r="F519" s="25"/>
      <c r="G519" s="25"/>
    </row>
    <row r="520" spans="1:7" ht="14.25" x14ac:dyDescent="0.2">
      <c r="A520" s="36">
        <v>519</v>
      </c>
      <c r="B520" s="39" t="s">
        <v>448</v>
      </c>
      <c r="C520" s="40" t="s">
        <v>753</v>
      </c>
      <c r="D520" s="41" t="s">
        <v>115</v>
      </c>
      <c r="E520" s="41" t="s">
        <v>116</v>
      </c>
      <c r="F520" s="57" t="s">
        <v>661</v>
      </c>
      <c r="G520" s="25" t="s">
        <v>106</v>
      </c>
    </row>
    <row r="521" spans="1:7" ht="14.25" x14ac:dyDescent="0.2">
      <c r="A521" s="36">
        <v>520</v>
      </c>
      <c r="B521" s="39" t="s">
        <v>754</v>
      </c>
      <c r="C521" s="40" t="s">
        <v>146</v>
      </c>
      <c r="D521" s="41" t="s">
        <v>115</v>
      </c>
      <c r="E521" s="41" t="s">
        <v>116</v>
      </c>
      <c r="F521" s="57" t="s">
        <v>661</v>
      </c>
      <c r="G521" s="25" t="s">
        <v>106</v>
      </c>
    </row>
    <row r="522" spans="1:7" ht="14.25" x14ac:dyDescent="0.2">
      <c r="A522" s="36">
        <v>521</v>
      </c>
      <c r="B522" s="39" t="s">
        <v>755</v>
      </c>
      <c r="C522" s="40" t="s">
        <v>146</v>
      </c>
      <c r="D522" s="41" t="s">
        <v>115</v>
      </c>
      <c r="E522" s="41" t="s">
        <v>116</v>
      </c>
      <c r="F522" s="57" t="s">
        <v>661</v>
      </c>
      <c r="G522" s="25" t="s">
        <v>106</v>
      </c>
    </row>
    <row r="523" spans="1:7" ht="14.25" x14ac:dyDescent="0.2">
      <c r="A523" s="36">
        <v>522</v>
      </c>
      <c r="B523" s="39" t="s">
        <v>529</v>
      </c>
      <c r="C523" s="40" t="s">
        <v>756</v>
      </c>
      <c r="D523" s="41" t="s">
        <v>115</v>
      </c>
      <c r="E523" s="41" t="s">
        <v>116</v>
      </c>
      <c r="F523" s="57" t="s">
        <v>661</v>
      </c>
      <c r="G523" s="25" t="s">
        <v>106</v>
      </c>
    </row>
    <row r="524" spans="1:7" ht="14.25" x14ac:dyDescent="0.2">
      <c r="A524" s="36">
        <v>523</v>
      </c>
      <c r="B524" s="39" t="s">
        <v>757</v>
      </c>
      <c r="C524" s="40" t="s">
        <v>301</v>
      </c>
      <c r="D524" s="41" t="s">
        <v>132</v>
      </c>
      <c r="E524" s="41" t="s">
        <v>116</v>
      </c>
      <c r="F524" s="57" t="s">
        <v>661</v>
      </c>
      <c r="G524" s="25" t="s">
        <v>106</v>
      </c>
    </row>
    <row r="525" spans="1:7" ht="14.25" x14ac:dyDescent="0.2">
      <c r="A525" s="36">
        <v>524</v>
      </c>
      <c r="B525" s="39" t="s">
        <v>147</v>
      </c>
      <c r="C525" s="40" t="s">
        <v>758</v>
      </c>
      <c r="D525" s="41" t="s">
        <v>132</v>
      </c>
      <c r="E525" s="41" t="s">
        <v>116</v>
      </c>
      <c r="F525" s="57" t="s">
        <v>661</v>
      </c>
      <c r="G525" s="25" t="s">
        <v>106</v>
      </c>
    </row>
    <row r="526" spans="1:7" ht="14.25" x14ac:dyDescent="0.2">
      <c r="A526" s="36">
        <v>525</v>
      </c>
      <c r="B526" s="39" t="s">
        <v>317</v>
      </c>
      <c r="C526" s="40" t="s">
        <v>146</v>
      </c>
      <c r="D526" s="41" t="s">
        <v>132</v>
      </c>
      <c r="E526" s="41" t="s">
        <v>116</v>
      </c>
      <c r="F526" s="57" t="s">
        <v>661</v>
      </c>
      <c r="G526" s="25" t="s">
        <v>106</v>
      </c>
    </row>
    <row r="527" spans="1:7" ht="14.25" x14ac:dyDescent="0.2">
      <c r="A527" s="36">
        <v>526</v>
      </c>
      <c r="B527" s="39" t="s">
        <v>176</v>
      </c>
      <c r="C527" s="40" t="s">
        <v>161</v>
      </c>
      <c r="D527" s="41" t="s">
        <v>115</v>
      </c>
      <c r="E527" s="41" t="s">
        <v>98</v>
      </c>
      <c r="F527" s="57" t="s">
        <v>661</v>
      </c>
      <c r="G527" s="25" t="s">
        <v>106</v>
      </c>
    </row>
    <row r="528" spans="1:7" ht="14.25" x14ac:dyDescent="0.2">
      <c r="A528" s="36">
        <v>527</v>
      </c>
      <c r="B528" s="39" t="s">
        <v>176</v>
      </c>
      <c r="C528" s="40" t="s">
        <v>759</v>
      </c>
      <c r="D528" s="41" t="s">
        <v>115</v>
      </c>
      <c r="E528" s="41" t="s">
        <v>98</v>
      </c>
      <c r="F528" s="57" t="s">
        <v>661</v>
      </c>
      <c r="G528" s="25" t="s">
        <v>106</v>
      </c>
    </row>
    <row r="529" spans="1:7" ht="14.25" x14ac:dyDescent="0.2">
      <c r="A529" s="36">
        <v>528</v>
      </c>
      <c r="B529" s="39" t="s">
        <v>500</v>
      </c>
      <c r="C529" s="40" t="s">
        <v>760</v>
      </c>
      <c r="D529" s="41" t="s">
        <v>170</v>
      </c>
      <c r="E529" s="41" t="s">
        <v>98</v>
      </c>
      <c r="F529" s="57" t="s">
        <v>661</v>
      </c>
      <c r="G529" s="25" t="s">
        <v>106</v>
      </c>
    </row>
    <row r="530" spans="1:7" ht="14.25" x14ac:dyDescent="0.2">
      <c r="A530" s="36">
        <v>529</v>
      </c>
      <c r="B530" s="39"/>
      <c r="C530" s="40"/>
      <c r="D530" s="41"/>
      <c r="E530" s="41"/>
      <c r="F530" s="57"/>
      <c r="G530" s="25"/>
    </row>
    <row r="531" spans="1:7" ht="14.25" x14ac:dyDescent="0.2">
      <c r="A531" s="36">
        <v>530</v>
      </c>
      <c r="B531" s="56"/>
      <c r="C531" s="56"/>
      <c r="D531" s="56"/>
      <c r="E531" s="56"/>
      <c r="F531" s="57"/>
      <c r="G531" s="25"/>
    </row>
    <row r="532" spans="1:7" ht="14.25" x14ac:dyDescent="0.2">
      <c r="A532" s="36">
        <v>531</v>
      </c>
      <c r="B532" s="56"/>
      <c r="C532" s="56"/>
      <c r="D532" s="56"/>
      <c r="E532" s="56"/>
      <c r="F532" s="57"/>
      <c r="G532" s="25"/>
    </row>
    <row r="533" spans="1:7" ht="14.25" x14ac:dyDescent="0.2">
      <c r="A533" s="36">
        <v>532</v>
      </c>
      <c r="B533" s="56"/>
      <c r="C533" s="56"/>
      <c r="D533" s="56"/>
      <c r="E533" s="56"/>
      <c r="F533" s="57"/>
      <c r="G533" s="25"/>
    </row>
    <row r="534" spans="1:7" ht="14.25" x14ac:dyDescent="0.2">
      <c r="A534" s="36">
        <v>533</v>
      </c>
      <c r="B534" s="56"/>
      <c r="C534" s="56"/>
      <c r="D534" s="56"/>
      <c r="E534" s="56"/>
      <c r="F534" s="57"/>
      <c r="G534" s="25"/>
    </row>
    <row r="535" spans="1:7" ht="14.25" x14ac:dyDescent="0.2">
      <c r="A535" s="36">
        <v>534</v>
      </c>
      <c r="B535" s="56" t="s">
        <v>484</v>
      </c>
      <c r="C535" s="56" t="s">
        <v>761</v>
      </c>
      <c r="D535" s="56" t="s">
        <v>115</v>
      </c>
      <c r="E535" s="56" t="s">
        <v>98</v>
      </c>
      <c r="F535" s="57" t="s">
        <v>661</v>
      </c>
      <c r="G535" s="25" t="s">
        <v>762</v>
      </c>
    </row>
    <row r="536" spans="1:7" ht="14.25" x14ac:dyDescent="0.2">
      <c r="A536" s="36">
        <v>535</v>
      </c>
      <c r="B536" s="56" t="s">
        <v>763</v>
      </c>
      <c r="C536" s="56" t="s">
        <v>764</v>
      </c>
      <c r="D536" s="56" t="s">
        <v>115</v>
      </c>
      <c r="E536" s="56" t="s">
        <v>116</v>
      </c>
      <c r="F536" s="57" t="s">
        <v>661</v>
      </c>
      <c r="G536" s="25" t="s">
        <v>762</v>
      </c>
    </row>
    <row r="537" spans="1:7" ht="14.25" x14ac:dyDescent="0.2">
      <c r="A537" s="36">
        <v>536</v>
      </c>
      <c r="B537" s="56" t="s">
        <v>139</v>
      </c>
      <c r="C537" s="56" t="s">
        <v>765</v>
      </c>
      <c r="D537" s="56" t="s">
        <v>115</v>
      </c>
      <c r="E537" s="56" t="s">
        <v>116</v>
      </c>
      <c r="F537" s="57" t="s">
        <v>661</v>
      </c>
      <c r="G537" s="25" t="s">
        <v>762</v>
      </c>
    </row>
    <row r="538" spans="1:7" ht="14.25" x14ac:dyDescent="0.2">
      <c r="A538" s="36">
        <v>537</v>
      </c>
      <c r="B538" s="56" t="s">
        <v>766</v>
      </c>
      <c r="C538" s="56" t="s">
        <v>767</v>
      </c>
      <c r="D538" s="56" t="s">
        <v>132</v>
      </c>
      <c r="E538" s="56" t="s">
        <v>98</v>
      </c>
      <c r="F538" s="57" t="s">
        <v>661</v>
      </c>
      <c r="G538" s="25" t="s">
        <v>762</v>
      </c>
    </row>
    <row r="539" spans="1:7" ht="14.25" x14ac:dyDescent="0.2">
      <c r="A539" s="36">
        <v>538</v>
      </c>
      <c r="B539" s="56" t="s">
        <v>337</v>
      </c>
      <c r="C539" s="56" t="s">
        <v>768</v>
      </c>
      <c r="D539" s="56" t="s">
        <v>132</v>
      </c>
      <c r="E539" s="56" t="s">
        <v>98</v>
      </c>
      <c r="F539" s="57" t="s">
        <v>661</v>
      </c>
      <c r="G539" s="25" t="s">
        <v>762</v>
      </c>
    </row>
    <row r="540" spans="1:7" ht="14.25" x14ac:dyDescent="0.2">
      <c r="A540" s="36">
        <v>539</v>
      </c>
      <c r="B540" s="56" t="s">
        <v>769</v>
      </c>
      <c r="C540" s="56" t="s">
        <v>725</v>
      </c>
      <c r="D540" s="56" t="s">
        <v>132</v>
      </c>
      <c r="E540" s="56" t="s">
        <v>98</v>
      </c>
      <c r="F540" s="57" t="s">
        <v>661</v>
      </c>
      <c r="G540" s="25" t="s">
        <v>762</v>
      </c>
    </row>
    <row r="541" spans="1:7" ht="14.25" x14ac:dyDescent="0.2">
      <c r="A541" s="36">
        <v>540</v>
      </c>
      <c r="B541" s="56" t="s">
        <v>200</v>
      </c>
      <c r="C541" s="56" t="s">
        <v>770</v>
      </c>
      <c r="D541" s="56" t="s">
        <v>132</v>
      </c>
      <c r="E541" s="56" t="s">
        <v>116</v>
      </c>
      <c r="F541" s="57" t="s">
        <v>661</v>
      </c>
      <c r="G541" s="25" t="s">
        <v>762</v>
      </c>
    </row>
    <row r="542" spans="1:7" ht="14.25" x14ac:dyDescent="0.2">
      <c r="A542" s="36">
        <v>541</v>
      </c>
      <c r="B542" s="56" t="s">
        <v>771</v>
      </c>
      <c r="C542" s="56" t="s">
        <v>772</v>
      </c>
      <c r="D542" s="56" t="s">
        <v>132</v>
      </c>
      <c r="E542" s="56" t="s">
        <v>116</v>
      </c>
      <c r="F542" s="57" t="s">
        <v>661</v>
      </c>
      <c r="G542" s="25" t="s">
        <v>762</v>
      </c>
    </row>
    <row r="543" spans="1:7" ht="14.25" x14ac:dyDescent="0.2">
      <c r="A543" s="36">
        <v>542</v>
      </c>
      <c r="B543" s="56" t="s">
        <v>234</v>
      </c>
      <c r="C543" s="56" t="s">
        <v>773</v>
      </c>
      <c r="D543" s="56" t="s">
        <v>170</v>
      </c>
      <c r="E543" s="56" t="s">
        <v>98</v>
      </c>
      <c r="F543" s="57" t="s">
        <v>661</v>
      </c>
      <c r="G543" s="25" t="s">
        <v>762</v>
      </c>
    </row>
    <row r="544" spans="1:7" ht="14.25" x14ac:dyDescent="0.2">
      <c r="A544" s="36">
        <v>543</v>
      </c>
      <c r="B544" s="56" t="s">
        <v>330</v>
      </c>
      <c r="C544" s="56" t="s">
        <v>774</v>
      </c>
      <c r="D544" s="56" t="s">
        <v>170</v>
      </c>
      <c r="E544" s="56" t="s">
        <v>98</v>
      </c>
      <c r="F544" s="57" t="s">
        <v>661</v>
      </c>
      <c r="G544" s="25" t="s">
        <v>762</v>
      </c>
    </row>
    <row r="545" spans="1:7" ht="14.25" x14ac:dyDescent="0.2">
      <c r="A545" s="36">
        <v>544</v>
      </c>
      <c r="B545" s="56" t="s">
        <v>775</v>
      </c>
      <c r="C545" s="56" t="s">
        <v>146</v>
      </c>
      <c r="D545" s="56" t="s">
        <v>170</v>
      </c>
      <c r="E545" s="56" t="s">
        <v>98</v>
      </c>
      <c r="F545" s="57" t="s">
        <v>661</v>
      </c>
      <c r="G545" s="25" t="s">
        <v>762</v>
      </c>
    </row>
    <row r="546" spans="1:7" ht="14.25" x14ac:dyDescent="0.2">
      <c r="A546" s="36">
        <v>545</v>
      </c>
      <c r="B546" s="56" t="s">
        <v>561</v>
      </c>
      <c r="C546" s="56" t="s">
        <v>767</v>
      </c>
      <c r="D546" s="56" t="s">
        <v>170</v>
      </c>
      <c r="E546" s="56" t="s">
        <v>98</v>
      </c>
      <c r="F546" s="57" t="s">
        <v>661</v>
      </c>
      <c r="G546" s="25" t="s">
        <v>762</v>
      </c>
    </row>
    <row r="547" spans="1:7" ht="14.25" x14ac:dyDescent="0.2">
      <c r="A547" s="36">
        <v>546</v>
      </c>
      <c r="B547" s="56" t="s">
        <v>776</v>
      </c>
      <c r="C547" s="56" t="s">
        <v>773</v>
      </c>
      <c r="D547" s="56" t="s">
        <v>170</v>
      </c>
      <c r="E547" s="56" t="s">
        <v>116</v>
      </c>
      <c r="F547" s="57" t="s">
        <v>661</v>
      </c>
      <c r="G547" s="25" t="s">
        <v>762</v>
      </c>
    </row>
    <row r="548" spans="1:7" ht="14.25" x14ac:dyDescent="0.2">
      <c r="A548" s="36">
        <v>547</v>
      </c>
      <c r="B548" s="56" t="s">
        <v>777</v>
      </c>
      <c r="C548" s="56" t="s">
        <v>778</v>
      </c>
      <c r="D548" s="56" t="s">
        <v>170</v>
      </c>
      <c r="E548" s="56" t="s">
        <v>116</v>
      </c>
      <c r="F548" s="57" t="s">
        <v>661</v>
      </c>
      <c r="G548" s="25" t="s">
        <v>762</v>
      </c>
    </row>
    <row r="549" spans="1:7" ht="14.25" x14ac:dyDescent="0.2">
      <c r="A549" s="36">
        <v>548</v>
      </c>
      <c r="B549" s="56" t="s">
        <v>141</v>
      </c>
      <c r="C549" s="56" t="s">
        <v>764</v>
      </c>
      <c r="D549" s="56" t="s">
        <v>170</v>
      </c>
      <c r="E549" s="56" t="s">
        <v>116</v>
      </c>
      <c r="F549" s="57" t="s">
        <v>661</v>
      </c>
      <c r="G549" s="25" t="s">
        <v>762</v>
      </c>
    </row>
    <row r="550" spans="1:7" ht="14.25" x14ac:dyDescent="0.2">
      <c r="A550" s="36">
        <v>549</v>
      </c>
      <c r="B550" s="56" t="s">
        <v>779</v>
      </c>
      <c r="C550" s="56" t="s">
        <v>765</v>
      </c>
      <c r="D550" s="56" t="s">
        <v>170</v>
      </c>
      <c r="E550" s="56" t="s">
        <v>116</v>
      </c>
      <c r="F550" s="57" t="s">
        <v>661</v>
      </c>
      <c r="G550" s="25" t="s">
        <v>762</v>
      </c>
    </row>
    <row r="551" spans="1:7" ht="14.25" x14ac:dyDescent="0.2">
      <c r="A551" s="36">
        <v>550</v>
      </c>
      <c r="B551" s="56" t="s">
        <v>780</v>
      </c>
      <c r="C551" s="56" t="s">
        <v>781</v>
      </c>
      <c r="D551" s="56" t="s">
        <v>132</v>
      </c>
      <c r="E551" s="56" t="s">
        <v>116</v>
      </c>
      <c r="F551" s="25" t="s">
        <v>661</v>
      </c>
      <c r="G551" s="25" t="s">
        <v>762</v>
      </c>
    </row>
    <row r="552" spans="1:7" ht="14.25" x14ac:dyDescent="0.2">
      <c r="A552" s="36">
        <v>551</v>
      </c>
      <c r="B552" s="56"/>
      <c r="C552" s="56"/>
      <c r="D552" s="56"/>
      <c r="E552" s="56"/>
      <c r="F552" s="25"/>
      <c r="G552" s="25"/>
    </row>
    <row r="553" spans="1:7" ht="14.25" x14ac:dyDescent="0.2">
      <c r="A553" s="36">
        <v>552</v>
      </c>
      <c r="B553" s="56"/>
      <c r="C553" s="56"/>
      <c r="D553" s="56"/>
      <c r="E553" s="56"/>
      <c r="F553" s="25"/>
      <c r="G553" s="25"/>
    </row>
    <row r="554" spans="1:7" ht="14.25" x14ac:dyDescent="0.2">
      <c r="A554" s="36">
        <v>553</v>
      </c>
      <c r="B554" s="56"/>
      <c r="C554" s="56"/>
      <c r="D554" s="56"/>
      <c r="E554" s="56"/>
      <c r="F554" s="25"/>
      <c r="G554" s="25"/>
    </row>
    <row r="555" spans="1:7" ht="14.25" x14ac:dyDescent="0.2">
      <c r="A555" s="36">
        <v>554</v>
      </c>
      <c r="B555" s="56"/>
      <c r="C555" s="56"/>
      <c r="D555" s="56"/>
      <c r="E555" s="56"/>
      <c r="F555" s="25"/>
      <c r="G555" s="25"/>
    </row>
    <row r="556" spans="1:7" ht="14.25" x14ac:dyDescent="0.2">
      <c r="A556" s="36">
        <v>555</v>
      </c>
      <c r="B556" s="56"/>
      <c r="C556" s="56"/>
      <c r="D556" s="56"/>
      <c r="E556" s="56"/>
      <c r="F556" s="25"/>
      <c r="G556" s="25"/>
    </row>
    <row r="557" spans="1:7" ht="14.25" x14ac:dyDescent="0.2">
      <c r="A557" s="36">
        <v>556</v>
      </c>
      <c r="B557" s="56"/>
      <c r="C557" s="56"/>
      <c r="D557" s="56"/>
      <c r="E557" s="56"/>
      <c r="F557" s="25"/>
      <c r="G557" s="25"/>
    </row>
    <row r="558" spans="1:7" ht="14.25" x14ac:dyDescent="0.2">
      <c r="A558" s="36">
        <v>557</v>
      </c>
      <c r="B558" s="56"/>
      <c r="C558" s="56"/>
      <c r="D558" s="56"/>
      <c r="E558" s="56"/>
      <c r="F558" s="25"/>
      <c r="G558" s="25"/>
    </row>
    <row r="559" spans="1:7" ht="14.25" x14ac:dyDescent="0.2">
      <c r="A559" s="36">
        <v>558</v>
      </c>
      <c r="B559" s="56"/>
      <c r="C559" s="56"/>
      <c r="D559" s="56"/>
      <c r="E559" s="56"/>
      <c r="F559" s="25"/>
      <c r="G559" s="25"/>
    </row>
    <row r="560" spans="1:7" ht="14.25" x14ac:dyDescent="0.2">
      <c r="A560" s="36">
        <v>559</v>
      </c>
      <c r="B560" s="56"/>
      <c r="C560" s="56"/>
      <c r="D560" s="56"/>
      <c r="E560" s="56"/>
      <c r="F560" s="25"/>
      <c r="G560" s="25"/>
    </row>
    <row r="561" spans="1:7" ht="14.25" x14ac:dyDescent="0.2">
      <c r="A561" s="36">
        <v>560</v>
      </c>
      <c r="B561" s="56"/>
      <c r="C561" s="56"/>
      <c r="D561" s="56"/>
      <c r="E561" s="56"/>
      <c r="F561" s="25"/>
      <c r="G561" s="25"/>
    </row>
    <row r="562" spans="1:7" ht="14.25" x14ac:dyDescent="0.2">
      <c r="A562" s="36">
        <v>561</v>
      </c>
      <c r="B562" s="56"/>
      <c r="C562" s="56"/>
      <c r="D562" s="56"/>
      <c r="E562" s="56"/>
      <c r="F562" s="25"/>
      <c r="G562" s="25"/>
    </row>
    <row r="563" spans="1:7" ht="14.25" x14ac:dyDescent="0.2">
      <c r="A563" s="36">
        <v>562</v>
      </c>
      <c r="B563" s="56"/>
      <c r="C563" s="56"/>
      <c r="D563" s="56"/>
      <c r="E563" s="56"/>
      <c r="F563" s="25"/>
      <c r="G563" s="25"/>
    </row>
    <row r="564" spans="1:7" ht="14.25" x14ac:dyDescent="0.2">
      <c r="A564" s="36">
        <v>563</v>
      </c>
      <c r="B564" s="56"/>
      <c r="C564" s="56"/>
      <c r="D564" s="56"/>
      <c r="E564" s="56"/>
      <c r="F564" s="25"/>
      <c r="G564" s="25"/>
    </row>
    <row r="565" spans="1:7" ht="14.25" x14ac:dyDescent="0.2">
      <c r="A565" s="36">
        <v>564</v>
      </c>
      <c r="B565" s="56"/>
      <c r="C565" s="56"/>
      <c r="D565" s="56"/>
      <c r="E565" s="56"/>
      <c r="F565" s="25"/>
      <c r="G565" s="25"/>
    </row>
    <row r="566" spans="1:7" ht="14.25" x14ac:dyDescent="0.2">
      <c r="A566" s="36">
        <v>565</v>
      </c>
      <c r="B566" s="56"/>
      <c r="C566" s="56"/>
      <c r="D566" s="56"/>
      <c r="E566" s="56"/>
      <c r="F566" s="25"/>
      <c r="G566" s="25"/>
    </row>
    <row r="567" spans="1:7" ht="14.25" x14ac:dyDescent="0.2">
      <c r="A567" s="36">
        <v>566</v>
      </c>
      <c r="B567" s="56"/>
      <c r="C567" s="56"/>
      <c r="D567" s="56"/>
      <c r="E567" s="56"/>
      <c r="F567" s="25"/>
      <c r="G567" s="25"/>
    </row>
    <row r="568" spans="1:7" ht="14.25" x14ac:dyDescent="0.2">
      <c r="A568" s="36">
        <v>567</v>
      </c>
      <c r="B568" s="56"/>
      <c r="C568" s="56"/>
      <c r="D568" s="56"/>
      <c r="E568" s="56"/>
      <c r="F568" s="25"/>
      <c r="G568" s="25"/>
    </row>
    <row r="569" spans="1:7" ht="14.25" x14ac:dyDescent="0.2">
      <c r="A569" s="36">
        <v>568</v>
      </c>
      <c r="B569" s="56"/>
      <c r="C569" s="56"/>
      <c r="D569" s="56"/>
      <c r="E569" s="56"/>
      <c r="F569" s="25"/>
      <c r="G569" s="25"/>
    </row>
    <row r="570" spans="1:7" ht="14.25" x14ac:dyDescent="0.2">
      <c r="A570" s="36">
        <v>569</v>
      </c>
      <c r="B570" s="56"/>
      <c r="C570" s="56"/>
      <c r="D570" s="56"/>
      <c r="E570" s="56"/>
      <c r="F570" s="25"/>
      <c r="G570" s="25"/>
    </row>
    <row r="571" spans="1:7" ht="14.25" x14ac:dyDescent="0.2">
      <c r="A571" s="36">
        <v>570</v>
      </c>
      <c r="B571" s="56"/>
      <c r="C571" s="56"/>
      <c r="D571" s="56"/>
      <c r="E571" s="56"/>
      <c r="F571" s="25"/>
      <c r="G571" s="25"/>
    </row>
    <row r="572" spans="1:7" ht="14.25" x14ac:dyDescent="0.2">
      <c r="A572" s="36">
        <v>571</v>
      </c>
      <c r="B572" s="56"/>
      <c r="C572" s="56"/>
      <c r="D572" s="56"/>
      <c r="E572" s="56"/>
      <c r="F572" s="25"/>
      <c r="G572" s="25"/>
    </row>
    <row r="573" spans="1:7" ht="14.25" x14ac:dyDescent="0.2">
      <c r="A573" s="36">
        <v>572</v>
      </c>
      <c r="B573" s="56"/>
      <c r="C573" s="56"/>
      <c r="D573" s="56"/>
      <c r="E573" s="56"/>
      <c r="F573" s="25"/>
      <c r="G573" s="25"/>
    </row>
    <row r="574" spans="1:7" ht="14.25" x14ac:dyDescent="0.2">
      <c r="A574" s="36">
        <v>573</v>
      </c>
      <c r="B574" s="56"/>
      <c r="C574" s="56"/>
      <c r="D574" s="56"/>
      <c r="E574" s="56"/>
      <c r="F574" s="25"/>
      <c r="G574" s="25"/>
    </row>
    <row r="575" spans="1:7" ht="14.25" x14ac:dyDescent="0.2">
      <c r="A575" s="36">
        <v>574</v>
      </c>
      <c r="B575" s="56"/>
      <c r="C575" s="56"/>
      <c r="D575" s="56"/>
      <c r="E575" s="56"/>
      <c r="F575" s="25"/>
      <c r="G575" s="25"/>
    </row>
    <row r="576" spans="1:7" ht="14.25" x14ac:dyDescent="0.2">
      <c r="A576" s="36">
        <v>575</v>
      </c>
      <c r="B576" s="56"/>
      <c r="C576" s="56"/>
      <c r="D576" s="56"/>
      <c r="E576" s="56"/>
      <c r="F576" s="25"/>
      <c r="G576" s="25"/>
    </row>
    <row r="577" spans="1:7" ht="14.25" x14ac:dyDescent="0.2">
      <c r="A577" s="36">
        <v>576</v>
      </c>
      <c r="B577" s="56"/>
      <c r="C577" s="56"/>
      <c r="D577" s="56"/>
      <c r="E577" s="56"/>
      <c r="F577" s="25"/>
      <c r="G577" s="25"/>
    </row>
    <row r="578" spans="1:7" ht="14.25" x14ac:dyDescent="0.2">
      <c r="A578" s="36">
        <v>577</v>
      </c>
      <c r="B578" s="56"/>
      <c r="C578" s="56"/>
      <c r="D578" s="56"/>
      <c r="E578" s="56"/>
      <c r="F578" s="25"/>
      <c r="G578" s="25"/>
    </row>
    <row r="579" spans="1:7" ht="14.25" x14ac:dyDescent="0.2">
      <c r="A579" s="36">
        <v>578</v>
      </c>
      <c r="B579" s="56"/>
      <c r="C579" s="56"/>
      <c r="D579" s="56"/>
      <c r="E579" s="56"/>
      <c r="F579" s="25"/>
      <c r="G579" s="25"/>
    </row>
    <row r="580" spans="1:7" ht="14.25" x14ac:dyDescent="0.2">
      <c r="A580" s="36">
        <v>579</v>
      </c>
      <c r="B580" s="56"/>
      <c r="C580" s="56"/>
      <c r="D580" s="56"/>
      <c r="E580" s="56"/>
      <c r="F580" s="25"/>
      <c r="G580" s="25"/>
    </row>
    <row r="581" spans="1:7" ht="14.25" x14ac:dyDescent="0.2">
      <c r="A581" s="36">
        <v>580</v>
      </c>
      <c r="B581" s="56"/>
      <c r="C581" s="56"/>
      <c r="D581" s="56"/>
      <c r="E581" s="56"/>
      <c r="F581" s="25"/>
      <c r="G581" s="25"/>
    </row>
    <row r="582" spans="1:7" ht="14.25" x14ac:dyDescent="0.2">
      <c r="A582" s="36">
        <v>581</v>
      </c>
      <c r="B582" s="56"/>
      <c r="C582" s="56"/>
      <c r="D582" s="56"/>
      <c r="E582" s="56"/>
      <c r="F582" s="25"/>
      <c r="G582" s="25"/>
    </row>
    <row r="583" spans="1:7" ht="14.25" x14ac:dyDescent="0.2">
      <c r="A583" s="36">
        <v>582</v>
      </c>
      <c r="B583" s="56"/>
      <c r="C583" s="56"/>
      <c r="D583" s="56"/>
      <c r="E583" s="56"/>
      <c r="F583" s="25"/>
      <c r="G583" s="25"/>
    </row>
    <row r="584" spans="1:7" ht="14.25" x14ac:dyDescent="0.2">
      <c r="A584" s="36">
        <v>583</v>
      </c>
      <c r="B584" s="56"/>
      <c r="C584" s="56"/>
      <c r="D584" s="56"/>
      <c r="E584" s="56"/>
      <c r="F584" s="25"/>
      <c r="G584" s="25"/>
    </row>
    <row r="585" spans="1:7" ht="14.25" x14ac:dyDescent="0.2">
      <c r="A585" s="36">
        <v>584</v>
      </c>
      <c r="B585" s="56"/>
      <c r="C585" s="56"/>
      <c r="D585" s="56"/>
      <c r="E585" s="56"/>
      <c r="F585" s="25"/>
      <c r="G585" s="25"/>
    </row>
    <row r="586" spans="1:7" ht="14.25" x14ac:dyDescent="0.2">
      <c r="A586" s="36">
        <v>585</v>
      </c>
      <c r="B586" s="56"/>
      <c r="C586" s="56"/>
      <c r="D586" s="56"/>
      <c r="E586" s="56"/>
      <c r="F586" s="25"/>
      <c r="G586" s="25"/>
    </row>
    <row r="587" spans="1:7" ht="14.25" x14ac:dyDescent="0.2">
      <c r="A587" s="36">
        <v>586</v>
      </c>
      <c r="B587" s="56"/>
      <c r="C587" s="56"/>
      <c r="D587" s="56"/>
      <c r="E587" s="56"/>
      <c r="F587" s="25"/>
      <c r="G587" s="25"/>
    </row>
    <row r="588" spans="1:7" ht="14.25" x14ac:dyDescent="0.2">
      <c r="A588" s="36">
        <v>587</v>
      </c>
      <c r="B588" s="56"/>
      <c r="C588" s="56"/>
      <c r="D588" s="56"/>
      <c r="E588" s="56"/>
      <c r="F588" s="25"/>
      <c r="G588" s="25"/>
    </row>
    <row r="589" spans="1:7" ht="14.25" x14ac:dyDescent="0.2">
      <c r="A589" s="36">
        <v>588</v>
      </c>
      <c r="B589" s="102"/>
      <c r="C589" s="102"/>
      <c r="D589" s="102"/>
      <c r="E589" s="102"/>
      <c r="F589" s="25"/>
      <c r="G589" s="103"/>
    </row>
    <row r="590" spans="1:7" ht="14.25" x14ac:dyDescent="0.2">
      <c r="A590" s="36">
        <v>589</v>
      </c>
      <c r="B590" s="102"/>
      <c r="C590" s="102"/>
      <c r="D590" s="102"/>
      <c r="E590" s="102"/>
      <c r="F590" s="25"/>
      <c r="G590" s="103"/>
    </row>
    <row r="591" spans="1:7" ht="14.25" x14ac:dyDescent="0.2">
      <c r="A591" s="36">
        <v>590</v>
      </c>
      <c r="B591" s="102" t="s">
        <v>467</v>
      </c>
      <c r="C591" s="102" t="s">
        <v>468</v>
      </c>
      <c r="D591" s="102" t="s">
        <v>115</v>
      </c>
      <c r="E591" s="102" t="s">
        <v>116</v>
      </c>
      <c r="F591" s="57" t="s">
        <v>414</v>
      </c>
      <c r="G591" s="25" t="s">
        <v>469</v>
      </c>
    </row>
    <row r="592" spans="1:7" ht="14.25" x14ac:dyDescent="0.2">
      <c r="A592" s="36">
        <v>591</v>
      </c>
      <c r="B592" s="102" t="s">
        <v>664</v>
      </c>
      <c r="C592" s="102" t="s">
        <v>506</v>
      </c>
      <c r="D592" s="102" t="s">
        <v>115</v>
      </c>
      <c r="E592" s="102" t="s">
        <v>116</v>
      </c>
      <c r="F592" s="57" t="s">
        <v>414</v>
      </c>
      <c r="G592" s="25" t="s">
        <v>469</v>
      </c>
    </row>
    <row r="593" spans="1:7" ht="14.25" x14ac:dyDescent="0.2">
      <c r="A593" s="36">
        <v>592</v>
      </c>
      <c r="B593" s="102" t="s">
        <v>782</v>
      </c>
      <c r="C593" s="102" t="s">
        <v>506</v>
      </c>
      <c r="D593" s="102" t="s">
        <v>115</v>
      </c>
      <c r="E593" s="102" t="s">
        <v>116</v>
      </c>
      <c r="F593" s="57" t="s">
        <v>414</v>
      </c>
      <c r="G593" s="25" t="s">
        <v>469</v>
      </c>
    </row>
    <row r="594" spans="1:7" ht="14.25" x14ac:dyDescent="0.2">
      <c r="A594" s="36">
        <v>593</v>
      </c>
      <c r="B594" s="104" t="s">
        <v>524</v>
      </c>
      <c r="C594" s="105" t="s">
        <v>783</v>
      </c>
      <c r="D594" s="106" t="s">
        <v>115</v>
      </c>
      <c r="E594" s="102" t="s">
        <v>98</v>
      </c>
      <c r="F594" s="57" t="s">
        <v>414</v>
      </c>
      <c r="G594" s="25" t="s">
        <v>469</v>
      </c>
    </row>
    <row r="595" spans="1:7" ht="14.25" x14ac:dyDescent="0.2">
      <c r="A595" s="36">
        <v>594</v>
      </c>
      <c r="B595" s="104" t="s">
        <v>522</v>
      </c>
      <c r="C595" s="105" t="s">
        <v>163</v>
      </c>
      <c r="D595" s="106" t="s">
        <v>115</v>
      </c>
      <c r="E595" s="102" t="s">
        <v>98</v>
      </c>
      <c r="F595" s="57" t="s">
        <v>414</v>
      </c>
      <c r="G595" s="25" t="s">
        <v>469</v>
      </c>
    </row>
    <row r="596" spans="1:7" ht="14.25" x14ac:dyDescent="0.2">
      <c r="A596" s="36">
        <v>595</v>
      </c>
      <c r="B596" s="104" t="s">
        <v>784</v>
      </c>
      <c r="C596" s="105" t="s">
        <v>785</v>
      </c>
      <c r="D596" s="106" t="s">
        <v>115</v>
      </c>
      <c r="E596" s="102" t="s">
        <v>98</v>
      </c>
      <c r="F596" s="57" t="s">
        <v>414</v>
      </c>
      <c r="G596" s="25" t="s">
        <v>469</v>
      </c>
    </row>
    <row r="597" spans="1:7" ht="14.25" x14ac:dyDescent="0.2">
      <c r="A597" s="36">
        <v>596</v>
      </c>
      <c r="B597" s="104" t="s">
        <v>431</v>
      </c>
      <c r="C597" s="105" t="s">
        <v>681</v>
      </c>
      <c r="D597" s="106" t="s">
        <v>132</v>
      </c>
      <c r="E597" s="102" t="s">
        <v>116</v>
      </c>
      <c r="F597" s="57" t="s">
        <v>414</v>
      </c>
      <c r="G597" s="25" t="s">
        <v>469</v>
      </c>
    </row>
    <row r="598" spans="1:7" ht="14.25" x14ac:dyDescent="0.2">
      <c r="A598" s="36">
        <v>597</v>
      </c>
      <c r="B598" s="104" t="s">
        <v>317</v>
      </c>
      <c r="C598" s="105" t="s">
        <v>786</v>
      </c>
      <c r="D598" s="106" t="s">
        <v>132</v>
      </c>
      <c r="E598" s="102" t="s">
        <v>116</v>
      </c>
      <c r="F598" s="57" t="s">
        <v>414</v>
      </c>
      <c r="G598" s="25" t="s">
        <v>469</v>
      </c>
    </row>
    <row r="599" spans="1:7" ht="14.25" x14ac:dyDescent="0.2">
      <c r="A599" s="36">
        <v>598</v>
      </c>
      <c r="B599" s="107" t="s">
        <v>718</v>
      </c>
      <c r="C599" s="108" t="s">
        <v>787</v>
      </c>
      <c r="D599" s="109" t="s">
        <v>132</v>
      </c>
      <c r="E599" s="110" t="s">
        <v>98</v>
      </c>
      <c r="F599" s="57" t="s">
        <v>414</v>
      </c>
      <c r="G599" s="25" t="s">
        <v>469</v>
      </c>
    </row>
    <row r="600" spans="1:7" ht="14.25" x14ac:dyDescent="0.2">
      <c r="A600" s="36">
        <v>599</v>
      </c>
      <c r="B600" s="107" t="s">
        <v>524</v>
      </c>
      <c r="C600" s="108" t="s">
        <v>788</v>
      </c>
      <c r="D600" s="109" t="s">
        <v>132</v>
      </c>
      <c r="E600" s="110" t="s">
        <v>98</v>
      </c>
      <c r="F600" s="57" t="s">
        <v>414</v>
      </c>
      <c r="G600" s="25" t="s">
        <v>469</v>
      </c>
    </row>
    <row r="601" spans="1:7" ht="14.25" x14ac:dyDescent="0.2">
      <c r="A601" s="36">
        <v>600</v>
      </c>
      <c r="B601" s="107" t="s">
        <v>162</v>
      </c>
      <c r="C601" s="108" t="s">
        <v>517</v>
      </c>
      <c r="D601" s="109" t="s">
        <v>132</v>
      </c>
      <c r="E601" s="110" t="s">
        <v>98</v>
      </c>
      <c r="F601" s="57" t="s">
        <v>414</v>
      </c>
      <c r="G601" s="25" t="s">
        <v>469</v>
      </c>
    </row>
    <row r="602" spans="1:7" ht="14.25" x14ac:dyDescent="0.2">
      <c r="A602" s="36"/>
      <c r="B602" s="56"/>
      <c r="C602" s="56"/>
      <c r="D602" s="56"/>
      <c r="E602" s="56"/>
      <c r="F602" s="57"/>
      <c r="G602" s="25"/>
    </row>
    <row r="603" spans="1:7" ht="14.25" x14ac:dyDescent="0.2">
      <c r="A603" s="36"/>
      <c r="B603" s="56"/>
      <c r="C603" s="56"/>
      <c r="D603" s="56"/>
      <c r="E603" s="56"/>
      <c r="F603" s="57"/>
      <c r="G603" s="25"/>
    </row>
    <row r="604" spans="1:7" ht="14.25" x14ac:dyDescent="0.2">
      <c r="A604" s="36"/>
      <c r="B604" s="56"/>
      <c r="C604" s="56"/>
      <c r="D604" s="56"/>
      <c r="E604" s="56"/>
      <c r="F604" s="57"/>
      <c r="G604" s="25"/>
    </row>
    <row r="605" spans="1:7" ht="14.25" x14ac:dyDescent="0.2">
      <c r="A605" s="36"/>
      <c r="B605" s="56"/>
      <c r="C605" s="56"/>
      <c r="D605" s="56"/>
      <c r="E605" s="56"/>
      <c r="F605" s="57"/>
      <c r="G605" s="25"/>
    </row>
    <row r="606" spans="1:7" ht="14.25" x14ac:dyDescent="0.2">
      <c r="A606" s="25"/>
      <c r="B606" s="56"/>
      <c r="C606" s="56"/>
      <c r="D606" s="56"/>
      <c r="E606" s="56"/>
      <c r="F606" s="25"/>
      <c r="G606" s="25"/>
    </row>
    <row r="607" spans="1:7" ht="14.25" x14ac:dyDescent="0.2">
      <c r="A607" s="25"/>
      <c r="B607" s="56"/>
      <c r="C607" s="56"/>
      <c r="D607" s="56"/>
      <c r="E607" s="56"/>
      <c r="F607" s="25"/>
      <c r="G607" s="25"/>
    </row>
    <row r="608" spans="1:7" ht="14.25" x14ac:dyDescent="0.2">
      <c r="A608" s="25"/>
      <c r="B608" s="56"/>
      <c r="C608" s="56"/>
      <c r="D608" s="56"/>
      <c r="E608" s="56"/>
      <c r="F608" s="25"/>
      <c r="G608" s="25"/>
    </row>
    <row r="609" spans="1:7" ht="14.25" x14ac:dyDescent="0.2">
      <c r="A609" s="25"/>
      <c r="B609" s="56"/>
      <c r="C609" s="56"/>
      <c r="D609" s="56"/>
      <c r="E609" s="56"/>
      <c r="F609" s="25"/>
      <c r="G609" s="25"/>
    </row>
    <row r="610" spans="1:7" ht="14.25" x14ac:dyDescent="0.2">
      <c r="A610" s="25"/>
      <c r="B610" s="56"/>
      <c r="C610" s="56"/>
      <c r="D610" s="56"/>
      <c r="E610" s="56"/>
      <c r="F610" s="25"/>
      <c r="G610" s="25"/>
    </row>
    <row r="611" spans="1:7" ht="14.25" x14ac:dyDescent="0.2">
      <c r="A611" s="25"/>
      <c r="B611" s="56"/>
      <c r="C611" s="56"/>
      <c r="D611" s="56"/>
      <c r="E611" s="56"/>
      <c r="F611" s="25"/>
      <c r="G611" s="25"/>
    </row>
    <row r="612" spans="1:7" ht="14.25" x14ac:dyDescent="0.2">
      <c r="A612" s="25"/>
      <c r="B612" s="56"/>
      <c r="C612" s="56"/>
      <c r="D612" s="56"/>
      <c r="E612" s="56"/>
      <c r="F612" s="25"/>
      <c r="G612" s="25"/>
    </row>
    <row r="613" spans="1:7" ht="14.25" x14ac:dyDescent="0.2">
      <c r="A613" s="25"/>
      <c r="B613" s="56"/>
      <c r="C613" s="56"/>
      <c r="D613" s="56"/>
      <c r="E613" s="56"/>
      <c r="F613" s="25"/>
      <c r="G613" s="25"/>
    </row>
    <row r="614" spans="1:7" ht="14.25" x14ac:dyDescent="0.2">
      <c r="A614" s="25"/>
      <c r="B614" s="56"/>
      <c r="C614" s="56"/>
      <c r="D614" s="56"/>
      <c r="E614" s="56"/>
      <c r="F614" s="25"/>
      <c r="G614" s="25"/>
    </row>
    <row r="615" spans="1:7" ht="14.25" x14ac:dyDescent="0.2">
      <c r="A615" s="25"/>
      <c r="B615" s="56"/>
      <c r="C615" s="56"/>
      <c r="D615" s="56"/>
      <c r="E615" s="56"/>
      <c r="F615" s="25"/>
      <c r="G615" s="25"/>
    </row>
    <row r="616" spans="1:7" ht="14.25" x14ac:dyDescent="0.2">
      <c r="A616" s="25"/>
      <c r="B616" s="56"/>
      <c r="C616" s="56"/>
      <c r="D616" s="56"/>
      <c r="E616" s="56"/>
      <c r="F616" s="25"/>
      <c r="G616" s="25"/>
    </row>
    <row r="617" spans="1:7" ht="14.25" x14ac:dyDescent="0.2">
      <c r="A617" s="25"/>
      <c r="B617" s="56"/>
      <c r="C617" s="56"/>
      <c r="D617" s="56"/>
      <c r="E617" s="56"/>
      <c r="F617" s="25"/>
      <c r="G617" s="25"/>
    </row>
    <row r="618" spans="1:7" ht="14.25" x14ac:dyDescent="0.2">
      <c r="A618" s="25"/>
      <c r="B618" s="56"/>
      <c r="C618" s="56"/>
      <c r="D618" s="56"/>
      <c r="E618" s="56"/>
      <c r="F618" s="25"/>
      <c r="G618" s="25"/>
    </row>
    <row r="619" spans="1:7" ht="14.25" x14ac:dyDescent="0.2">
      <c r="A619" s="25"/>
      <c r="B619" s="56"/>
      <c r="C619" s="56"/>
      <c r="D619" s="56"/>
      <c r="E619" s="56"/>
      <c r="F619" s="25"/>
      <c r="G619" s="25"/>
    </row>
    <row r="620" spans="1:7" ht="14.25" x14ac:dyDescent="0.2">
      <c r="A620" s="25"/>
      <c r="B620" s="56"/>
      <c r="C620" s="56"/>
      <c r="D620" s="56"/>
      <c r="E620" s="56"/>
      <c r="F620" s="25"/>
      <c r="G620" s="25"/>
    </row>
    <row r="621" spans="1:7" ht="14.25" x14ac:dyDescent="0.2">
      <c r="A621" s="25"/>
      <c r="B621" s="56"/>
      <c r="C621" s="56"/>
      <c r="D621" s="56"/>
      <c r="E621" s="56"/>
      <c r="F621" s="25"/>
      <c r="G621" s="25"/>
    </row>
    <row r="622" spans="1:7" ht="14.25" x14ac:dyDescent="0.2">
      <c r="A622" s="25"/>
      <c r="B622" s="56"/>
      <c r="C622" s="56"/>
      <c r="D622" s="56"/>
      <c r="E622" s="56"/>
      <c r="F622" s="25"/>
      <c r="G622" s="25"/>
    </row>
    <row r="623" spans="1:7" ht="14.25" x14ac:dyDescent="0.2">
      <c r="A623" s="25"/>
      <c r="B623" s="56"/>
      <c r="C623" s="56"/>
      <c r="D623" s="56"/>
      <c r="E623" s="56"/>
      <c r="F623" s="25"/>
      <c r="G623" s="25"/>
    </row>
    <row r="624" spans="1:7" ht="14.25" x14ac:dyDescent="0.2">
      <c r="A624" s="25"/>
      <c r="B624" s="56"/>
      <c r="C624" s="56"/>
      <c r="D624" s="56"/>
      <c r="E624" s="56"/>
      <c r="F624" s="25"/>
      <c r="G624" s="25"/>
    </row>
    <row r="625" spans="1:7" ht="14.25" x14ac:dyDescent="0.2">
      <c r="A625" s="25"/>
      <c r="B625" s="56"/>
      <c r="C625" s="56"/>
      <c r="D625" s="56"/>
      <c r="E625" s="56"/>
      <c r="F625" s="25"/>
      <c r="G62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Age Group</vt:lpstr>
      <vt:lpstr>Entries</vt:lpstr>
      <vt:lpstr>Premier Division Score</vt:lpstr>
      <vt:lpstr>Division 1 Score</vt:lpstr>
      <vt:lpstr>Division 2 Score</vt:lpstr>
      <vt:lpstr>Sheet1</vt:lpstr>
      <vt:lpstr>age_cats</vt:lpstr>
      <vt:lpstr>'Premier Division Score'!Print_Area</vt:lpstr>
      <vt:lpstr>Entries!Print_Titles</vt:lpstr>
      <vt:lpstr>'Premier Division Score'!Print_Titles</vt:lpstr>
    </vt:vector>
  </TitlesOfParts>
  <Company>New Marske Harriers.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User</cp:lastModifiedBy>
  <cp:lastPrinted>2023-06-26T08:07:07Z</cp:lastPrinted>
  <dcterms:created xsi:type="dcterms:W3CDTF">2006-05-23T10:08:07Z</dcterms:created>
  <dcterms:modified xsi:type="dcterms:W3CDTF">2023-06-26T18:12:05Z</dcterms:modified>
</cp:coreProperties>
</file>